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DOT Cost Estimate Tool" sheetId="1" r:id="rId1"/>
    <sheet name="Itemized Costs Estimate" sheetId="2" r:id="rId2"/>
  </sheets>
  <definedNames>
    <definedName name="_xlnm.Print_Area" localSheetId="0">'ADOT Cost Estimate Tool'!$A$1:$G$130</definedName>
    <definedName name="_xlnm.Print_Area" localSheetId="1">'Itemized Costs Estimate'!$A$1:$G$213</definedName>
    <definedName name="_xlnm.Print_Titles" localSheetId="0">'ADOT Cost Estimate Tool'!$5:$5</definedName>
  </definedNames>
  <calcPr fullCalcOnLoad="1"/>
</workbook>
</file>

<file path=xl/sharedStrings.xml><?xml version="1.0" encoding="utf-8"?>
<sst xmlns="http://schemas.openxmlformats.org/spreadsheetml/2006/main" count="511" uniqueCount="319">
  <si>
    <t>UNIT</t>
  </si>
  <si>
    <t>QUAN.</t>
  </si>
  <si>
    <t>STAGE 1 – SCOPING (15% Preliminary Design)</t>
  </si>
  <si>
    <t>LS</t>
  </si>
  <si>
    <t>NO ENTRY</t>
  </si>
  <si>
    <t>SUBTOTAL – PROJECT SCOPING COSTS</t>
  </si>
  <si>
    <t>STAGE V – CONSTRUCTION</t>
  </si>
  <si>
    <t>SITE ACQUISITION &amp; HARDSCAPE CONSTRUCTION</t>
  </si>
  <si>
    <t>RIGHT-OF-WAY ACQUISITION (if necessary)</t>
  </si>
  <si>
    <t>DEMOLITION</t>
  </si>
  <si>
    <t>CY</t>
  </si>
  <si>
    <t>SFF</t>
  </si>
  <si>
    <t>EARTHWORK</t>
  </si>
  <si>
    <t>CURB &amp; GUTTER</t>
  </si>
  <si>
    <t>LF</t>
  </si>
  <si>
    <t>AGGREGATE BASE</t>
  </si>
  <si>
    <t>PATHWAY OR SIDEWALK MATERIALS</t>
  </si>
  <si>
    <t xml:space="preserve">   Concrete</t>
  </si>
  <si>
    <t xml:space="preserve">   Colored Concrete</t>
  </si>
  <si>
    <t xml:space="preserve">   Stamped Color Concrete</t>
  </si>
  <si>
    <t xml:space="preserve">   Precast Concrete Pavers</t>
  </si>
  <si>
    <t>SF</t>
  </si>
  <si>
    <t>CROSSWALK ENHANCEMENT</t>
  </si>
  <si>
    <t xml:space="preserve">   Concrete Pavers</t>
  </si>
  <si>
    <t xml:space="preserve">   Stamped Asphalt</t>
  </si>
  <si>
    <t xml:space="preserve">   Stamped Concrete</t>
  </si>
  <si>
    <t xml:space="preserve">   Integral Color Concrete</t>
  </si>
  <si>
    <t>PEDESTRIAN ADA RAMP</t>
  </si>
  <si>
    <t>CULVERT EXTENSIONS</t>
  </si>
  <si>
    <t>Each</t>
  </si>
  <si>
    <t>HANDRAIL</t>
  </si>
  <si>
    <t xml:space="preserve">   Standard</t>
  </si>
  <si>
    <t xml:space="preserve">   Decorative</t>
  </si>
  <si>
    <t>LANDSCAPING &amp; IRRIGATION ITEMS</t>
  </si>
  <si>
    <t>MULCH</t>
  </si>
  <si>
    <t xml:space="preserve">   Decomposed Granite</t>
  </si>
  <si>
    <t xml:space="preserve">   Organic</t>
  </si>
  <si>
    <t>TOPSOIL</t>
  </si>
  <si>
    <t>SEEDING</t>
  </si>
  <si>
    <t>Acre</t>
  </si>
  <si>
    <t>TURF SOD</t>
  </si>
  <si>
    <t>SY</t>
  </si>
  <si>
    <t>BOULDERS</t>
  </si>
  <si>
    <t>IRRIGATION SYSTEM</t>
  </si>
  <si>
    <t xml:space="preserve">    Drip</t>
  </si>
  <si>
    <t xml:space="preserve">    Turf</t>
  </si>
  <si>
    <t>SLEEVING FOR IRRIGATION SYSTEM</t>
  </si>
  <si>
    <t xml:space="preserve">    Directional Bore</t>
  </si>
  <si>
    <t xml:space="preserve">    Cut and Patch</t>
  </si>
  <si>
    <t>LANDSCAPE HEADER CURB</t>
  </si>
  <si>
    <t>SUBTOTAL – LANDSCAPING &amp; IRRIGATION ITEMS</t>
  </si>
  <si>
    <t>SITE FURNISHINGS</t>
  </si>
  <si>
    <t>BENCHES</t>
  </si>
  <si>
    <t>SEATWALLS</t>
  </si>
  <si>
    <t>BIKE RACKS</t>
  </si>
  <si>
    <t>TRASH RECEPTACLES</t>
  </si>
  <si>
    <t>DRINKING FOUNTAINS</t>
  </si>
  <si>
    <t>TREE GRATES</t>
  </si>
  <si>
    <t>SUBTOTAL – SITE FURNISHINGS</t>
  </si>
  <si>
    <t>MOBILIZATION AND ADMINISTRATION COSTS</t>
  </si>
  <si>
    <t>TRAFFIC CONTROL (0-8% of construction cost)</t>
  </si>
  <si>
    <t>SUBTOTAL – MOBILIZATION &amp; ADMINISTRATION COSTS</t>
  </si>
  <si>
    <t>TREES (5 GALLON SIZE)</t>
  </si>
  <si>
    <t>SHRUBS (5 GALLON SIZE)</t>
  </si>
  <si>
    <t>SHRUBS (1 GALLON SIZE)</t>
  </si>
  <si>
    <t>CACTUS (5 GALLON SIZE)</t>
  </si>
  <si>
    <t>TREES (15 GALLON SIZE)</t>
  </si>
  <si>
    <t>CONTRACTOR MOBILIZATION (Typically 8% of construction cost)</t>
  </si>
  <si>
    <t>CONSTRUCTION SURVEY &amp; LAYOUT (Typically 1% of construction cost)</t>
  </si>
  <si>
    <t>CONSTRUCTION CONTINGENCIES (Typically 5% of construction cost)</t>
  </si>
  <si>
    <t>CONSTRUCTION ADMINISTRATION  (Averaging 18% of construction cost)</t>
  </si>
  <si>
    <t>SCOPING DOCUMENT
(Scoping Letter, Project Assessment or DCR)</t>
  </si>
  <si>
    <t>ENVIRONMENTAL DETERMINATION
(Including technical supporting documents)</t>
  </si>
  <si>
    <t>PS&amp;E’s - Plans, Special Provisions, Cost Estimates &amp; Schedules (10%-20% of construction cost.)
(Shall be refunded if project is not constructed)</t>
  </si>
  <si>
    <t>SITE PREPARATION
(Clearing and grubbing, plant salvage)</t>
  </si>
  <si>
    <t>RETAINING WALL
(Concrete; SF of face above the footing)</t>
  </si>
  <si>
    <t>PEDESTRIAN LIGHTING
(Includes conduit and trenching) Street lighting is not eligible for federal reimbursement.</t>
  </si>
  <si>
    <t>TREES
(Above 15 gallon in size as required per local code or special design requirements)</t>
  </si>
  <si>
    <t>LANDSCAPE ESTABLISHMENT
(Typically 4.5% of the cost of landscaping)</t>
  </si>
  <si>
    <t>SPONSOR MATCHING FUNDS @ 5.7%</t>
  </si>
  <si>
    <t xml:space="preserve">   General Excavation</t>
  </si>
  <si>
    <t xml:space="preserve">   Drainage Excavation</t>
  </si>
  <si>
    <t xml:space="preserve">   Structural Excavation</t>
  </si>
  <si>
    <t xml:space="preserve">   Structural Backfill</t>
  </si>
  <si>
    <t xml:space="preserve">   Borrow (In Place)</t>
  </si>
  <si>
    <t xml:space="preserve">   Sawcut</t>
  </si>
  <si>
    <t xml:space="preserve">   Remove Structures and Obstructions</t>
  </si>
  <si>
    <t xml:space="preserve">   Remove Concrete Sidewalks, Slabs</t>
  </si>
  <si>
    <t xml:space="preserve">   Remove Structural Concrete</t>
  </si>
  <si>
    <t xml:space="preserve">   Remove Asphaltic Concrete Pavement</t>
  </si>
  <si>
    <t xml:space="preserve">   Remove Fencing</t>
  </si>
  <si>
    <t>SIGNAGE (Standard Traffic Control)</t>
  </si>
  <si>
    <t>UNIT
PRICE</t>
  </si>
  <si>
    <t>TOTAL</t>
  </si>
  <si>
    <t>ITEM DESCRIPTION</t>
  </si>
  <si>
    <t xml:space="preserve">   Asphaltic Concrete</t>
  </si>
  <si>
    <t>Ton</t>
  </si>
  <si>
    <t>SUMMARY OF FEDERAL AND LOCAL FUNDS</t>
  </si>
  <si>
    <t>BOX A</t>
  </si>
  <si>
    <t>BOX B</t>
  </si>
  <si>
    <t>BOX C</t>
  </si>
  <si>
    <t>BOX D</t>
  </si>
  <si>
    <t>BOX E</t>
  </si>
  <si>
    <r>
      <t xml:space="preserve">SITE TOPOGRAPHIC SURVEY (2%-5% of constr. cost) </t>
    </r>
    <r>
      <rPr>
        <b/>
        <i/>
        <sz val="8"/>
        <color indexed="10"/>
        <rFont val="Arial"/>
        <family val="2"/>
      </rPr>
      <t>(Enter $0 in Unit Price column if none required)</t>
    </r>
  </si>
  <si>
    <r>
      <t xml:space="preserve">HAZARDOUS MATERIALS ASSESSMENT Including heavy metals &amp; asbestos (If an assessment is necessary, anticipate $1,500. </t>
    </r>
    <r>
      <rPr>
        <b/>
        <i/>
        <sz val="8"/>
        <color indexed="10"/>
        <rFont val="Arial"/>
        <family val="2"/>
      </rPr>
      <t xml:space="preserve">Enter $0 in Unit Price column if none required) </t>
    </r>
  </si>
  <si>
    <r>
      <t xml:space="preserve">STAGES II, III, IV - DESIGN
</t>
    </r>
    <r>
      <rPr>
        <sz val="10"/>
        <rFont val="Arial"/>
        <family val="2"/>
      </rPr>
      <t>(30%, 60%, 95%-100% Design)</t>
    </r>
  </si>
  <si>
    <r>
      <t xml:space="preserve">GEOTECHNICAL INVESTIGATION (If a report is necessary, anticipate 5% of construction cost) Includes testing, Geotech Report, Materials &amp; Pavement Design Report) </t>
    </r>
    <r>
      <rPr>
        <b/>
        <i/>
        <sz val="8"/>
        <color indexed="10"/>
        <rFont val="Arial"/>
        <family val="2"/>
      </rPr>
      <t xml:space="preserve">Enter $0 in Unit Price column if none required. </t>
    </r>
  </si>
  <si>
    <r>
      <t xml:space="preserve">DRAINAGE REPORT (If a report is necessary, anticipate 5% of construction cost) </t>
    </r>
    <r>
      <rPr>
        <b/>
        <i/>
        <sz val="8"/>
        <color indexed="10"/>
        <rFont val="Arial"/>
        <family val="2"/>
      </rPr>
      <t xml:space="preserve">Enter $0 in Unit Price column if none required) </t>
    </r>
  </si>
  <si>
    <r>
      <t xml:space="preserve">STORM WATER POLLUTION PREVENTION PLAN
(Required if there is over 1 acre of total disturbance, 1% of construction cost) </t>
    </r>
    <r>
      <rPr>
        <b/>
        <i/>
        <sz val="8"/>
        <color indexed="10"/>
        <rFont val="Arial"/>
        <family val="2"/>
      </rPr>
      <t>Enter $0 in Unit Price column if none required.</t>
    </r>
  </si>
  <si>
    <r>
      <t xml:space="preserve">INSTALLATION OF STORMWATER POLLUTION PREVENTION MEASURES (If over 1 acre of disturbance, 5% of constr. costs) </t>
    </r>
    <r>
      <rPr>
        <b/>
        <i/>
        <sz val="8"/>
        <color indexed="10"/>
        <rFont val="Arial"/>
        <family val="2"/>
      </rPr>
      <t>Enter $0 in Unit Price column if area of disturbance is less than one acre.</t>
    </r>
  </si>
  <si>
    <r>
      <t xml:space="preserve">HAZARDOUS MATERIALS ABATEMENT (If applicable; include heavy metals &amp; asbestos; 5% of construction cost) </t>
    </r>
    <r>
      <rPr>
        <b/>
        <i/>
        <sz val="8"/>
        <color indexed="10"/>
        <rFont val="Arial"/>
        <family val="2"/>
      </rPr>
      <t>Enter $0 in Unit Price column if none required.</t>
    </r>
  </si>
  <si>
    <r>
      <t xml:space="preserve">TOTAL STAGE V COSTS (CONSTRUCTION)
</t>
    </r>
    <r>
      <rPr>
        <sz val="10"/>
        <rFont val="Arial"/>
        <family val="2"/>
      </rPr>
      <t>(Enter this amount in Box A below.)</t>
    </r>
  </si>
  <si>
    <r>
      <t xml:space="preserve">TOTAL SPONSOR </t>
    </r>
    <r>
      <rPr>
        <b/>
        <u val="single"/>
        <sz val="10"/>
        <rFont val="Arial"/>
        <family val="2"/>
      </rPr>
      <t>ADDITIONAL FUNDS</t>
    </r>
    <r>
      <rPr>
        <b/>
        <sz val="8"/>
        <rFont val="Arial"/>
        <family val="2"/>
      </rPr>
      <t xml:space="preserve"> (OVERMATCH). </t>
    </r>
    <r>
      <rPr>
        <sz val="8"/>
        <rFont val="Arial"/>
        <family val="2"/>
      </rPr>
      <t>Enter the amount in Box A in excess, if any, of $530,223 for local projects or $1,060,445 for state projects.</t>
    </r>
  </si>
  <si>
    <r>
      <t>TOTAL SPONSOR FUNDS</t>
    </r>
    <r>
      <rPr>
        <b/>
        <sz val="8"/>
        <rFont val="Arial"/>
        <family val="2"/>
      </rPr>
      <t xml:space="preserve"> (Sum of Box C and Box D).</t>
    </r>
  </si>
  <si>
    <t>Estimated Project Costs</t>
  </si>
  <si>
    <r>
      <t xml:space="preserve">INSTRUCTIONS:  </t>
    </r>
    <r>
      <rPr>
        <sz val="10"/>
        <rFont val="Arial"/>
        <family val="2"/>
      </rPr>
      <t>List all items necessary to develop and construct your project.  The applicant is responsible for verifying all costs and their accuracy.  Construction cost overruns will be the responsibility of the sponsoring agency.</t>
    </r>
  </si>
  <si>
    <t>Enter values into GREEN CELLS.</t>
  </si>
  <si>
    <t>The program will automatically calculate the Totals and Federal Share at 94.3%</t>
  </si>
  <si>
    <t xml:space="preserve">UTILITY RELOCATION (If necessary) Only the cost of utilities needing relocation as a direct result of the enhancement project are eligible for federal reimbursement. Because of the costs involved, the undergrounding of overhead utilities is not eligible </t>
  </si>
  <si>
    <r>
      <t xml:space="preserve">OTHER CONSTRUCTION ITEMS  </t>
    </r>
    <r>
      <rPr>
        <sz val="10"/>
        <rFont val="Arial"/>
        <family val="2"/>
      </rPr>
      <t>(List line items)</t>
    </r>
  </si>
  <si>
    <t>SUBTOTAL - SITE ACQUISITION &amp; HARDSCAPE CONSTRUCTION</t>
  </si>
  <si>
    <r>
      <t xml:space="preserve">TOTAL </t>
    </r>
    <r>
      <rPr>
        <b/>
        <u val="single"/>
        <sz val="10"/>
        <rFont val="Arial"/>
        <family val="2"/>
      </rPr>
      <t>FEDERAL FUNDS</t>
    </r>
    <r>
      <rPr>
        <b/>
        <sz val="8"/>
        <rFont val="Arial"/>
        <family val="2"/>
      </rPr>
      <t xml:space="preserve"> CAPPED @ 94.3% (.943 x amount shown in Box A above).
</t>
    </r>
    <r>
      <rPr>
        <sz val="8"/>
        <color indexed="10"/>
        <rFont val="Arial"/>
        <family val="2"/>
      </rPr>
      <t xml:space="preserve">Note: For local projects, the maximum federal funds that can be requested is $500,000 ($1,000,000 for state projects). </t>
    </r>
  </si>
  <si>
    <r>
      <t xml:space="preserve">TOTAL SPONSOR </t>
    </r>
    <r>
      <rPr>
        <b/>
        <u val="single"/>
        <sz val="10"/>
        <rFont val="Arial"/>
        <family val="2"/>
      </rPr>
      <t>MATCHING FUNDS</t>
    </r>
    <r>
      <rPr>
        <b/>
        <sz val="8"/>
        <rFont val="Arial"/>
        <family val="2"/>
      </rPr>
      <t xml:space="preserve"> (.057 x cost shown in Box A above).                               </t>
    </r>
    <r>
      <rPr>
        <sz val="8"/>
        <color indexed="10"/>
        <rFont val="Arial"/>
        <family val="2"/>
      </rPr>
      <t xml:space="preserve">Note: The maximum amount that should be shown on this line is $30,223 for local projects ($60,445 for state projects). </t>
    </r>
  </si>
  <si>
    <t>SUBTOTAL - OTHER CONSTRUCTION LINE ITEMS</t>
  </si>
  <si>
    <r>
      <t xml:space="preserve">TOTAL </t>
    </r>
    <r>
      <rPr>
        <b/>
        <sz val="10"/>
        <rFont val="Arial"/>
        <family val="2"/>
      </rPr>
      <t>STAGE V COSTS</t>
    </r>
    <r>
      <rPr>
        <b/>
        <sz val="8"/>
        <rFont val="Arial"/>
        <family val="2"/>
      </rPr>
      <t xml:space="preserve"> (CONSTRUCTION) FROM THE ESTIMATE ABOVE, AND </t>
    </r>
    <r>
      <rPr>
        <b/>
        <sz val="10"/>
        <rFont val="Arial"/>
        <family val="2"/>
      </rPr>
      <t>DESIGN COSTS</t>
    </r>
    <r>
      <rPr>
        <b/>
        <sz val="8"/>
        <rFont val="Arial"/>
        <family val="2"/>
      </rPr>
      <t xml:space="preserve"> IF REQUESTING FEDERAL FUNDS FOR DESIGN.
</t>
    </r>
    <r>
      <rPr>
        <sz val="8"/>
        <rFont val="Arial"/>
        <family val="2"/>
      </rPr>
      <t>Include design costs (Stages II thru IV) if federal funds are requested for design as shown under Design Costs in the federal column above.</t>
    </r>
  </si>
  <si>
    <t xml:space="preserve">   Polymer or Resin Stabilized Surface</t>
  </si>
  <si>
    <t>FEDERAL FUNDS @ 94.3%</t>
  </si>
  <si>
    <t>PAVEMENT ITEMS</t>
  </si>
  <si>
    <t>Item No</t>
  </si>
  <si>
    <t>Item Description</t>
  </si>
  <si>
    <t>Unit</t>
  </si>
  <si>
    <t>Quantity</t>
  </si>
  <si>
    <t>Unit Price</t>
  </si>
  <si>
    <t>Amount</t>
  </si>
  <si>
    <t>C&amp;S Unit Price</t>
  </si>
  <si>
    <t>REMOVE BITUMINOUS PAVEMENT (MILLING) (1 1/2")</t>
  </si>
  <si>
    <t>SQ.YD.</t>
  </si>
  <si>
    <t>REMOVE BITUMINOUS PAVEMENT (MILLING) (2 1/2")</t>
  </si>
  <si>
    <t>REMOVE BITUMINOUS PAVEMENT (MILLING) (3")</t>
  </si>
  <si>
    <t>REMOVE BITUMINOUS PAVEMENT (MILLING) (4 1/2" TO 6")</t>
  </si>
  <si>
    <t>REMOVE BITUMINOUS PAVEMENT (MILLING) (6 1/2" TO 8")</t>
  </si>
  <si>
    <t>SHOULDER BUILD-UP (MILLED AC)</t>
  </si>
  <si>
    <t>L.FT</t>
  </si>
  <si>
    <t>SHOULDER BUILD-UP (COMPACTION)</t>
  </si>
  <si>
    <t>HOUR</t>
  </si>
  <si>
    <t>BITUMINOUS TACK COAT</t>
  </si>
  <si>
    <t>TON</t>
  </si>
  <si>
    <t>APPLY BITUMINOUS TACK COAT</t>
  </si>
  <si>
    <t>FOG COAT</t>
  </si>
  <si>
    <t>BLOTTER MATERIAL</t>
  </si>
  <si>
    <t>ASPHALT BINDER (PG 76-16)</t>
  </si>
  <si>
    <t>ASPHALT CONCRETE (MISCELLANEOUS PAVING) (FOR GUARD RAIL PAD)</t>
  </si>
  <si>
    <t>ASPHALTIC CONCRETE FRICTION COURSE (ASPHALT-RUBBER)</t>
  </si>
  <si>
    <t>ASPHALT RUBBER MATERIAL (FOR AR-ACFC)</t>
  </si>
  <si>
    <t>MINERAL ADMIXTURE (FOR AR-ACFC)</t>
  </si>
  <si>
    <t>ASPHALTIC CONCRETE (3/4" MIX) (END PRODUCT) (SPECIAL MIX)</t>
  </si>
  <si>
    <t>MINERAL ADMIXTURE</t>
  </si>
  <si>
    <t>MISCELLANEOUS WORK (COMPACTED MILLED AC TREATMENT)</t>
  </si>
  <si>
    <t>ROADWAY ITEMS</t>
  </si>
  <si>
    <t>REMOVAL OF STRUCTURAL CONCRETE (CONCRETE GORE PAVING)</t>
  </si>
  <si>
    <t>REMOVAL OF EMBANKMENT CURB</t>
  </si>
  <si>
    <t>L.FT.</t>
  </si>
  <si>
    <t>REMOVE AND SALVAGE CATTLE GUARDS</t>
  </si>
  <si>
    <t>EACH</t>
  </si>
  <si>
    <t>REMOVE (GUARDRAIL END TERMINAL)</t>
  </si>
  <si>
    <t>REMOVE (GUARDRAIL)</t>
  </si>
  <si>
    <t>REMOVE FENCE</t>
  </si>
  <si>
    <t>BORROW (EROSION REPAIR (SLOPE PAVING) AT BRIDGE STRUCTURES)</t>
  </si>
  <si>
    <t>CU.YD.</t>
  </si>
  <si>
    <t>ELECTRICAL CONDUIT (3-3") (PVC)</t>
  </si>
  <si>
    <t>PULL BOX (NO.9)</t>
  </si>
  <si>
    <t>FENCE (RIGHT OF WAY)</t>
  </si>
  <si>
    <t>CATTLE GUARD (3 UNIT)</t>
  </si>
  <si>
    <t>GUARD RAIL, W-BEAM, SINGLE FACE (MASH)</t>
  </si>
  <si>
    <t>GUARDRAIL TERMINAL (TANGENT TYPE)</t>
  </si>
  <si>
    <t>GUARD RAIL, ANCHOR ASSEMBLY</t>
  </si>
  <si>
    <t>THRIE-BEAM GUARDRAIL TRANSITION SYSTEM</t>
  </si>
  <si>
    <t>EMBANKMENT CURB</t>
  </si>
  <si>
    <t>BRIDGE ITEMS</t>
  </si>
  <si>
    <t>Name, Structure No, and Milepost</t>
  </si>
  <si>
    <t>Bridge Repair (Deck Joints)</t>
  </si>
  <si>
    <t>L.F.</t>
  </si>
  <si>
    <t>Bridge Concrete Barrier and Transition</t>
  </si>
  <si>
    <t>DRAINAGE ITEMS</t>
  </si>
  <si>
    <t>REMOVE (C-04.10, SINGLE SPILLWAY INLET)</t>
  </si>
  <si>
    <t>INLET (C-4.10) SINGLE</t>
  </si>
  <si>
    <t>PIPE(PE)(SDR 32.5)(HDPE LINER, 24")</t>
  </si>
  <si>
    <t>RIP RAP(GROUTED) (12")</t>
  </si>
  <si>
    <t>RIP RAP(GROUTED) (18")</t>
  </si>
  <si>
    <t>FLARED END SECTION, 24"(C-13.20 OR C-13.25) (PIPE CULVERT)</t>
  </si>
  <si>
    <t>FLARED END SECTION, 30"(C-13.20 OR C-13.25) (PIPE CULVERT)</t>
  </si>
  <si>
    <t>FLARED END SECTION, 36"(C-13.20 OR C-13.25) (PIPE CULVERT)</t>
  </si>
  <si>
    <t>FLARED END SECTION, 42"(C-13.20 OR C-13.25) (PIPE CULVERT)</t>
  </si>
  <si>
    <t>FLARED END SECTION, 60"(C-13.20 OR C-13.25) (PIPE CULVERT)</t>
  </si>
  <si>
    <t>ADA ITEMS</t>
  </si>
  <si>
    <t>CONCRETE SIDEWALK RAMP (TYPE A - SINGLE)</t>
  </si>
  <si>
    <t>REMOVE CONCRETE RAMPS</t>
  </si>
  <si>
    <t>SQ.FT.</t>
  </si>
  <si>
    <t>REMOVE CONCRETE SIDEWALK</t>
  </si>
  <si>
    <t>REMOVE CONCRETE DRIVEWAYS</t>
  </si>
  <si>
    <t>CONCRETE SIDEWALK</t>
  </si>
  <si>
    <t>CONCRETE DRIVEWAYS</t>
  </si>
  <si>
    <t>PEDESTRAIN PUSH BUTTON</t>
  </si>
  <si>
    <t>ELECTRICAL CONDUIT</t>
  </si>
  <si>
    <t>PEDESTRAIN PUSH BUTTON FOUNDATION</t>
  </si>
  <si>
    <t>934XX01</t>
  </si>
  <si>
    <t>OBSTRUCTIONS - Broken Concrete, Pavement Warping/Issue, Utility/Valve Box Issue, etc.</t>
  </si>
  <si>
    <t>LUMP</t>
  </si>
  <si>
    <t>CONCRETE CURB AND GUTTER</t>
  </si>
  <si>
    <t>LOOP DETECTORS</t>
  </si>
  <si>
    <t>LOOP DETECTOR (COUNTER)</t>
  </si>
  <si>
    <t>LOOP DETECTOR (COUNTER) (FULL REPLACEMENT)</t>
  </si>
  <si>
    <t>LOOP DETECTOR TRAFFIC COUNTER SYSTEM (</t>
  </si>
  <si>
    <t>LOOP DETECTOR (SPEED/CLASSIFICATION)</t>
  </si>
  <si>
    <t>LOOP DETECTOR (SPEED/CLASSIFICATION) (FULL REPLACEMENT)</t>
  </si>
  <si>
    <t>LOOP DETECTOR (SPEED/CLASSIFICATION) (PARTIAL REPLACEMENT)</t>
  </si>
  <si>
    <t>LOOP DETECTOR (SPEED/CLASSIFICATION) (TWO-CABINET SYSTEM)</t>
  </si>
  <si>
    <t>LOOP DETECTOR (WEIGH-IN-MOTION)</t>
  </si>
  <si>
    <t>LOOP DETECTOR (WEIGH-IN-MOTION) (FULL REPLACEMENT)</t>
  </si>
  <si>
    <t>LOOP DETECTOR (WEIGH-IN-MOTION) (PARTIAL REPLACEMENT)</t>
  </si>
  <si>
    <t>TRAFFIC ITEMS</t>
  </si>
  <si>
    <t>Miscellaneous Work (Signs)</t>
  </si>
  <si>
    <t>L.Sum</t>
  </si>
  <si>
    <t>Delineator Assembly (Flexible) (Concrete Foundation)</t>
  </si>
  <si>
    <t>Pavement Marking (White Extruded Thermoplastic)(0.090")</t>
  </si>
  <si>
    <t>L.Ft.</t>
  </si>
  <si>
    <t>Pavement Marking (Yellow Extruded Thermoplastic)(0.090")</t>
  </si>
  <si>
    <t>Pavement Marker, Raised, Type C</t>
  </si>
  <si>
    <t>Pavement Marker, Raised, Type E</t>
  </si>
  <si>
    <t>Waterborne-Type I Pavement Marking (Painted)(White)</t>
  </si>
  <si>
    <t>Waterborne-Type I Pavement Marking (Painted)(Yellow)</t>
  </si>
  <si>
    <t>Waterborne-Type II Pavement Marking (Painted)(White)</t>
  </si>
  <si>
    <t>Waterborne-Type II Pavement Marking (Painted)(Yellow)</t>
  </si>
  <si>
    <t>WATERBORNE-TYPE II PAVEMENT MARKING (PAINTED SYMBOL)</t>
  </si>
  <si>
    <t>WATERBORNE-TYPE II PAVEMENT MARKING (PAINTED SYMBOL) (ARROW)</t>
  </si>
  <si>
    <t>SAWCUT GROOVE FOR STRIPING (DIAMOND BLADE)</t>
  </si>
  <si>
    <t>Ground-In Rumble Strip (12 Inch)</t>
  </si>
  <si>
    <t>Ground-In Rumble Strip (8 Inch)</t>
  </si>
  <si>
    <t>Ground-In Rumble Strip (6 Inch)</t>
  </si>
  <si>
    <t>DUAL COMPONENT PAVEMENT MARKING (TRANSVERSE)</t>
  </si>
  <si>
    <t>DUAL COMPONENT PAVEMENT LEGEND</t>
  </si>
  <si>
    <t>DUAL COMPONENT PAVEMENT SYMBOL</t>
  </si>
  <si>
    <t>PROJECT WIDE</t>
  </si>
  <si>
    <t>924XXXX</t>
  </si>
  <si>
    <t>MISCELLANEOUS WORK</t>
  </si>
  <si>
    <t>COST</t>
  </si>
  <si>
    <t>209XX01</t>
  </si>
  <si>
    <t>FURNISH WATER (1%) only use if above $100M</t>
  </si>
  <si>
    <t>701XX01</t>
  </si>
  <si>
    <t>MAINTENANCE AND PROTECTION OF TRAFFIC</t>
  </si>
  <si>
    <t>810XX01</t>
  </si>
  <si>
    <t>EROSION CONTROL AND POLLUTION PREVENTION</t>
  </si>
  <si>
    <t>924XX02</t>
  </si>
  <si>
    <t>CONTRACTOR QUALITY CONTROL</t>
  </si>
  <si>
    <t>L.SUM</t>
  </si>
  <si>
    <t>925XX01</t>
  </si>
  <si>
    <t>CONSTRUCTION SURVEYING AND LAYOUT</t>
  </si>
  <si>
    <t>901XX01</t>
  </si>
  <si>
    <t>MOBILIZATION</t>
  </si>
  <si>
    <t>414X001</t>
  </si>
  <si>
    <t>AR-ACFC SMOOTHNESS INCENTIVE</t>
  </si>
  <si>
    <t>LANE MILE</t>
  </si>
  <si>
    <t>416X002</t>
  </si>
  <si>
    <t>416X003</t>
  </si>
  <si>
    <t>LONTITUDINAL JOINT COMPACTION</t>
  </si>
  <si>
    <t>951X001</t>
  </si>
  <si>
    <t>CONSTRUCTION ENGINEERING</t>
  </si>
  <si>
    <t>951X002</t>
  </si>
  <si>
    <t>CONTINGENCY</t>
  </si>
  <si>
    <t>970Z020</t>
  </si>
  <si>
    <t>PUBLIC RELATIONS</t>
  </si>
  <si>
    <t>94XX001</t>
  </si>
  <si>
    <t>TERO TAX -- IF THE PROJECT IS ON TRIBAL LANDS</t>
  </si>
  <si>
    <t>The MPD Tribal Liasons are willing to provide this value</t>
  </si>
  <si>
    <t>951X010</t>
  </si>
  <si>
    <t>INDIRECT COST ALLOCATION</t>
  </si>
  <si>
    <t>Escalation for inflation factor</t>
  </si>
  <si>
    <t>Inflation factor</t>
  </si>
  <si>
    <t>Factor</t>
  </si>
  <si>
    <t>Construction Cost</t>
  </si>
  <si>
    <t>Design Cost</t>
  </si>
  <si>
    <t>Total Project Cost</t>
  </si>
  <si>
    <t>Projected Construction Year</t>
  </si>
  <si>
    <t xml:space="preserve">Subtotal Cost:  </t>
  </si>
  <si>
    <t>ASPHALTIC CONCRETE (END PRODUCT) MAT QUALITY INCENTIVE</t>
  </si>
  <si>
    <t xml:space="preserve">Subtotal Cost:   </t>
  </si>
  <si>
    <r>
      <t xml:space="preserve">TOTAL PROJECT COST </t>
    </r>
    <r>
      <rPr>
        <sz val="10"/>
        <rFont val="Arial"/>
        <family val="2"/>
      </rPr>
      <t xml:space="preserve">(All </t>
    </r>
    <r>
      <rPr>
        <u val="single"/>
        <sz val="10"/>
        <rFont val="Arial"/>
        <family val="2"/>
      </rPr>
      <t>subtotals</t>
    </r>
    <r>
      <rPr>
        <sz val="10"/>
        <rFont val="Arial"/>
        <family val="2"/>
      </rPr>
      <t xml:space="preserve"> + ADOT PDA Fees)</t>
    </r>
  </si>
  <si>
    <r>
      <t>LOCAL PROJECTS:</t>
    </r>
    <r>
      <rPr>
        <sz val="10"/>
        <rFont val="Arial"/>
        <family val="2"/>
      </rPr>
      <t xml:space="preserve">  Please note that the Stage I Costs shown below are to be funded by the sponsoring agency.</t>
    </r>
  </si>
  <si>
    <t>SCOPING COSTS</t>
  </si>
  <si>
    <r>
      <t xml:space="preserve">DESIGN COSTS
</t>
    </r>
    <r>
      <rPr>
        <sz val="10"/>
        <rFont val="Arial"/>
        <family val="2"/>
      </rPr>
      <t>Note: The use of federal funds for design is optional and subject to authorization. Design should not go beyond Stage III (60%) without environmental approval.</t>
    </r>
  </si>
  <si>
    <r>
      <t>SUBTOTAL – PROJECT DESIGN COSTS</t>
    </r>
    <r>
      <rPr>
        <b/>
        <sz val="8"/>
        <rFont val="Arial"/>
        <family val="2"/>
      </rPr>
      <t xml:space="preserve">
</t>
    </r>
    <r>
      <rPr>
        <sz val="8"/>
        <rFont val="Arial"/>
        <family val="2"/>
      </rPr>
      <t xml:space="preserve">Federal Funds for design are calculated at 94.3% of the total design cost. If requesting less than 94.3% Federal Funds for design, </t>
    </r>
    <r>
      <rPr>
        <b/>
        <i/>
        <sz val="8"/>
        <color indexed="10"/>
        <rFont val="Arial"/>
        <family val="2"/>
      </rPr>
      <t>enter new total or 0 in the Federal column</t>
    </r>
    <r>
      <rPr>
        <b/>
        <sz val="8"/>
        <rFont val="Arial"/>
        <family val="2"/>
      </rPr>
      <t>.</t>
    </r>
  </si>
  <si>
    <t>ADOT REVIEW FEES                                             (Certification Acceptance Agecies, change to $10,000)</t>
  </si>
  <si>
    <t>Subtotal Cost:</t>
  </si>
  <si>
    <t xml:space="preserve">Subtotal Cost: </t>
  </si>
  <si>
    <t xml:space="preserve">SUBTOTAL OF PAID ITEMS: </t>
  </si>
  <si>
    <t>TOTAL CONSTRUCTION COST:</t>
  </si>
  <si>
    <t>TOTAL PROJECT COST:</t>
  </si>
  <si>
    <t xml:space="preserve">PROJECT WIDE Cost Subtotal: </t>
  </si>
  <si>
    <t xml:space="preserve">PROJECT SUBTOTAL: </t>
  </si>
  <si>
    <t>PROJECT NAME:</t>
  </si>
  <si>
    <t>TYPE OF WORK:</t>
  </si>
  <si>
    <t xml:space="preserve">PROJECT LENGTH: </t>
  </si>
  <si>
    <t xml:space="preserve">DESIGN BY: </t>
  </si>
  <si>
    <t xml:space="preserve">ADOT DISTRICT: </t>
  </si>
  <si>
    <t xml:space="preserve">COUNTY: </t>
  </si>
  <si>
    <t>SCOPING BY:</t>
  </si>
  <si>
    <t>FEDERAL ID #:</t>
  </si>
  <si>
    <t xml:space="preserve">LOCAL AGENCY: </t>
  </si>
  <si>
    <t>PROJECT DETAILS</t>
  </si>
  <si>
    <t>ITEMIZED COST ESTIMATE</t>
  </si>
  <si>
    <t>OTHER</t>
  </si>
  <si>
    <t xml:space="preserve"> </t>
  </si>
  <si>
    <r>
      <t xml:space="preserve">DESIGN COST </t>
    </r>
    <r>
      <rPr>
        <sz val="11"/>
        <rFont val="Calibri"/>
        <family val="2"/>
      </rPr>
      <t>(6.00% is the estimated percentage for design cc):</t>
    </r>
  </si>
  <si>
    <r>
      <t xml:space="preserve">PROJECT SUBTOTAL </t>
    </r>
    <r>
      <rPr>
        <sz val="11"/>
        <rFont val="Calibri"/>
        <family val="2"/>
      </rPr>
      <t>(duplicate  from previous page)</t>
    </r>
    <r>
      <rPr>
        <b/>
        <sz val="11"/>
        <rFont val="Calibri"/>
        <family val="2"/>
      </rPr>
      <t xml:space="preserve">: </t>
    </r>
  </si>
  <si>
    <r>
      <t xml:space="preserve">ADOT PROJECT #:    </t>
    </r>
    <r>
      <rPr>
        <sz val="11"/>
        <rFont val="Calibri"/>
        <family val="2"/>
      </rPr>
      <t>(if existing project):</t>
    </r>
  </si>
  <si>
    <t>Construction</t>
  </si>
  <si>
    <t>Design</t>
  </si>
  <si>
    <t>Total</t>
  </si>
  <si>
    <t>Example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</si>
</sst>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000_);_(&quot;$&quot;* \(#,##0.00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 numFmtId="171" formatCode="[$-409]h:mm:ss\ AM/PM"/>
    <numFmt numFmtId="172" formatCode="_(&quot;$&quot;* #,##0.000_);_(&quot;$&quot;* \(#,##0.000\);_(&quot;$&quot;* &quot;-&quot;??_);_(@_)"/>
    <numFmt numFmtId="173" formatCode="_(&quot;$&quot;* #,##0.0_);_(&quot;$&quot;* \(#,##0.0\);_(&quot;$&quot;* &quot;-&quot;??_);_(@_)"/>
    <numFmt numFmtId="174" formatCode="_(&quot;$&quot;* #,##0_);_(&quot;$&quot;* \(#,##0\);_(&quot;$&quot;* &quot;-&quot;??_);_(@_)"/>
    <numFmt numFmtId="175" formatCode="&quot;$&quot;#,##0.000_);[Red]\(&quot;$&quot;#,##0.000\)"/>
    <numFmt numFmtId="176" formatCode="&quot;$&quot;#,##0.0_);[Red]\(&quot;$&quot;#,##0.0\)"/>
    <numFmt numFmtId="177" formatCode="&quot;$&quot;#,##0.00"/>
    <numFmt numFmtId="178" formatCode="&quot;$&quot;#,##0.000"/>
    <numFmt numFmtId="179" formatCode="&quot;$&quot;#,##0.0"/>
    <numFmt numFmtId="180" formatCode="&quot;$&quot;#,##0"/>
  </numFmts>
  <fonts count="55">
    <font>
      <sz val="10"/>
      <name val="Arial"/>
      <family val="0"/>
    </font>
    <font>
      <b/>
      <sz val="8"/>
      <name val="Arial"/>
      <family val="2"/>
    </font>
    <font>
      <b/>
      <sz val="10"/>
      <name val="Arial"/>
      <family val="2"/>
    </font>
    <font>
      <b/>
      <i/>
      <sz val="8"/>
      <color indexed="10"/>
      <name val="Arial"/>
      <family val="2"/>
    </font>
    <font>
      <sz val="8"/>
      <name val="Arial"/>
      <family val="2"/>
    </font>
    <font>
      <b/>
      <sz val="10"/>
      <color indexed="23"/>
      <name val="Arial"/>
      <family val="2"/>
    </font>
    <font>
      <sz val="10"/>
      <color indexed="23"/>
      <name val="Arial"/>
      <family val="2"/>
    </font>
    <font>
      <u val="single"/>
      <sz val="10"/>
      <name val="Arial"/>
      <family val="2"/>
    </font>
    <font>
      <b/>
      <sz val="9"/>
      <name val="Arial"/>
      <family val="2"/>
    </font>
    <font>
      <b/>
      <u val="single"/>
      <sz val="10"/>
      <name val="Arial"/>
      <family val="2"/>
    </font>
    <font>
      <u val="single"/>
      <sz val="10"/>
      <color indexed="36"/>
      <name val="Arial"/>
      <family val="2"/>
    </font>
    <font>
      <u val="single"/>
      <sz val="10"/>
      <color indexed="12"/>
      <name val="Arial"/>
      <family val="2"/>
    </font>
    <font>
      <b/>
      <sz val="12"/>
      <name val="Arial"/>
      <family val="2"/>
    </font>
    <font>
      <sz val="10"/>
      <color indexed="8"/>
      <name val="Arial"/>
      <family val="2"/>
    </font>
    <font>
      <sz val="8"/>
      <color indexed="10"/>
      <name val="Arial"/>
      <family val="2"/>
    </font>
    <font>
      <sz val="11"/>
      <name val="Calibri"/>
      <family val="2"/>
    </font>
    <font>
      <b/>
      <sz val="12"/>
      <name val="Calibri"/>
      <family val="2"/>
    </font>
    <font>
      <b/>
      <sz val="11"/>
      <name val="Calibri"/>
      <family val="2"/>
    </font>
    <font>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4"/>
      <color rgb="FF0070C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rgb="FFDDD9C3"/>
        <bgColor indexed="64"/>
      </patternFill>
    </fill>
    <fill>
      <patternFill patternType="solid">
        <fgColor rgb="FFFFFFFF"/>
        <bgColor indexed="64"/>
      </patternFill>
    </fill>
    <fill>
      <patternFill patternType="solid">
        <fgColor rgb="FF92CDDC"/>
        <bgColor indexed="64"/>
      </patternFill>
    </fill>
    <fill>
      <patternFill patternType="solid">
        <fgColor rgb="FFB6D7A8"/>
        <bgColor indexed="64"/>
      </patternFill>
    </fill>
    <fill>
      <patternFill patternType="solid">
        <fgColor rgb="FFDBE5F1"/>
        <bgColor indexed="64"/>
      </patternFill>
    </fill>
    <fill>
      <patternFill patternType="solid">
        <fgColor rgb="FFF2DBDB"/>
        <bgColor indexed="64"/>
      </patternFill>
    </fill>
    <fill>
      <patternFill patternType="solid">
        <fgColor rgb="FFFBD4B4"/>
        <bgColor indexed="64"/>
      </patternFill>
    </fill>
    <fill>
      <patternFill patternType="solid">
        <fgColor theme="9" tint="-0.24997000396251678"/>
        <bgColor indexed="64"/>
      </patternFill>
    </fill>
    <fill>
      <patternFill patternType="solid">
        <fgColor theme="0" tint="-0.3499799966812134"/>
        <bgColor indexed="64"/>
      </patternFill>
    </fill>
    <fill>
      <patternFill patternType="solid">
        <fgColor rgb="FFFABF8F"/>
        <bgColor indexed="64"/>
      </patternFill>
    </fill>
    <fill>
      <patternFill patternType="solid">
        <fgColor rgb="FF4BACC6"/>
        <bgColor indexed="64"/>
      </patternFill>
    </fill>
    <fill>
      <patternFill patternType="solid">
        <fgColor rgb="FFB7E1CD"/>
        <bgColor indexed="64"/>
      </patternFill>
    </fill>
    <fill>
      <patternFill patternType="solid">
        <fgColor rgb="FFFF0000"/>
        <bgColor indexed="64"/>
      </patternFill>
    </fill>
    <fill>
      <patternFill patternType="solid">
        <fgColor rgb="FF00FF00"/>
        <bgColor indexed="64"/>
      </patternFill>
    </fill>
    <fill>
      <patternFill patternType="lightUp"/>
    </fill>
    <fill>
      <patternFill patternType="solid">
        <fgColor indexed="22"/>
        <bgColor indexed="64"/>
      </patternFill>
    </fill>
    <fill>
      <patternFill patternType="solid">
        <fgColor rgb="FFFFFF00"/>
        <bgColor indexed="64"/>
      </patternFill>
    </fill>
    <fill>
      <patternFill patternType="solid">
        <fgColor theme="6" tint="-0.24997000396251678"/>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theme="3" tint="0.39998000860214233"/>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color indexed="63"/>
      </right>
      <top style="thin">
        <color rgb="FF000000"/>
      </top>
      <bottom style="thin">
        <color rgb="FF000000"/>
      </bottom>
    </border>
    <border>
      <left style="thick"/>
      <right style="thick"/>
      <top style="thin"/>
      <bottom style="thin"/>
    </border>
    <border>
      <left style="thick"/>
      <right style="thick"/>
      <top style="thick"/>
      <bottom>
        <color indexed="63"/>
      </bottom>
    </border>
    <border>
      <left style="thick"/>
      <right style="thick"/>
      <top style="thick"/>
      <bottom style="thin"/>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ck"/>
      <right style="thick"/>
      <top style="thin"/>
      <bottom>
        <color indexed="63"/>
      </bottom>
    </border>
    <border>
      <left style="thick"/>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ck"/>
      <right style="thick"/>
      <top style="medium"/>
      <bottom style="thin"/>
    </border>
    <border>
      <left style="medium"/>
      <right style="thin"/>
      <top style="thin"/>
      <bottom>
        <color indexed="63"/>
      </bottom>
    </border>
    <border>
      <left style="thin"/>
      <right>
        <color indexed="63"/>
      </right>
      <top style="medium"/>
      <bottom style="medium"/>
    </border>
    <border>
      <left style="thick"/>
      <right style="thick"/>
      <top style="medium"/>
      <bottom style="thick"/>
    </border>
    <border>
      <left style="thick"/>
      <right style="thick"/>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ck"/>
      <right style="thick"/>
      <top style="thin"/>
      <bottom style="medium"/>
    </border>
    <border>
      <left>
        <color indexed="63"/>
      </left>
      <right style="thick"/>
      <top style="thin"/>
      <bottom style="thick"/>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style="thick"/>
      <top>
        <color indexed="63"/>
      </top>
      <bottom style="thin"/>
    </border>
    <border>
      <left style="medium"/>
      <right style="thin">
        <color rgb="FF000000"/>
      </right>
      <top>
        <color indexed="63"/>
      </top>
      <bottom style="thin">
        <color rgb="FF000000"/>
      </bottom>
    </border>
    <border>
      <left>
        <color indexed="63"/>
      </left>
      <right style="thick"/>
      <top style="thin"/>
      <bottom style="thin"/>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ck"/>
      <right style="thick"/>
      <top>
        <color indexed="63"/>
      </top>
      <bottom style="thick"/>
    </border>
    <border>
      <left style="thick"/>
      <right style="thick"/>
      <top style="thin"/>
      <bottom style="thick"/>
    </border>
    <border>
      <left style="thin"/>
      <right style="thick"/>
      <top style="medium"/>
      <bottom style="medium"/>
    </border>
    <border>
      <left>
        <color indexed="63"/>
      </left>
      <right>
        <color indexed="63"/>
      </right>
      <top style="medium"/>
      <bottom>
        <color indexed="63"/>
      </bottom>
    </border>
    <border>
      <left style="medium"/>
      <right>
        <color indexed="63"/>
      </right>
      <top>
        <color indexed="63"/>
      </top>
      <bottom style="medium"/>
    </border>
    <border>
      <left style="thick"/>
      <right style="thick"/>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color indexed="63"/>
      </left>
      <right style="thin"/>
      <top style="medium"/>
      <bottom style="mediu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60">
    <xf numFmtId="0" fontId="0" fillId="0" borderId="0" xfId="0" applyAlignment="1">
      <alignment/>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37" fontId="4" fillId="0" borderId="11" xfId="0" applyNumberFormat="1"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37" fontId="4" fillId="0" borderId="12" xfId="0" applyNumberFormat="1" applyFont="1" applyBorder="1" applyAlignment="1">
      <alignment horizontal="center" vertical="center" wrapText="1"/>
    </xf>
    <xf numFmtId="0" fontId="4" fillId="0" borderId="13" xfId="0" applyFont="1" applyBorder="1" applyAlignment="1">
      <alignment vertical="center" wrapText="1"/>
    </xf>
    <xf numFmtId="0" fontId="4" fillId="0" borderId="10" xfId="0" applyFont="1" applyBorder="1" applyAlignment="1">
      <alignment horizontal="center" vertical="center" wrapText="1"/>
    </xf>
    <xf numFmtId="37" fontId="4" fillId="0" borderId="10" xfId="0" applyNumberFormat="1" applyFont="1" applyBorder="1" applyAlignment="1">
      <alignment horizontal="center" vertical="center" wrapText="1"/>
    </xf>
    <xf numFmtId="0" fontId="4" fillId="0" borderId="14" xfId="0" applyFont="1" applyBorder="1" applyAlignment="1">
      <alignment horizontal="center" vertical="center" wrapText="1"/>
    </xf>
    <xf numFmtId="37" fontId="4" fillId="0" borderId="14" xfId="0" applyNumberFormat="1" applyFont="1" applyBorder="1" applyAlignment="1">
      <alignment horizontal="center" vertical="center" wrapText="1"/>
    </xf>
    <xf numFmtId="37" fontId="4" fillId="0" borderId="10" xfId="0" applyNumberFormat="1" applyFont="1" applyFill="1" applyBorder="1" applyAlignment="1">
      <alignment horizontal="center" vertical="center" wrapText="1"/>
    </xf>
    <xf numFmtId="37" fontId="4" fillId="0" borderId="12" xfId="0" applyNumberFormat="1" applyFont="1" applyFill="1" applyBorder="1" applyAlignment="1">
      <alignment horizontal="center" vertical="center" wrapText="1"/>
    </xf>
    <xf numFmtId="37" fontId="4" fillId="0" borderId="11"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37" fontId="4" fillId="0" borderId="15" xfId="0" applyNumberFormat="1" applyFont="1" applyBorder="1" applyAlignment="1">
      <alignment horizontal="center" vertical="center" wrapText="1"/>
    </xf>
    <xf numFmtId="0" fontId="4" fillId="0" borderId="16"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horizontal="center" vertical="center" wrapText="1"/>
    </xf>
    <xf numFmtId="0" fontId="4" fillId="0" borderId="12" xfId="44" applyNumberFormat="1" applyFont="1" applyBorder="1" applyAlignment="1">
      <alignment horizontal="left"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vertical="center" wrapText="1"/>
    </xf>
    <xf numFmtId="0" fontId="8" fillId="0" borderId="17" xfId="0" applyFont="1" applyBorder="1" applyAlignment="1">
      <alignment horizontal="right" vertical="center" textRotation="90"/>
    </xf>
    <xf numFmtId="37" fontId="4" fillId="0" borderId="15" xfId="0" applyNumberFormat="1" applyFont="1" applyFill="1" applyBorder="1" applyAlignment="1">
      <alignment horizontal="center" vertical="center" wrapText="1"/>
    </xf>
    <xf numFmtId="0" fontId="4" fillId="0" borderId="14" xfId="0" applyNumberFormat="1" applyFont="1" applyBorder="1" applyAlignment="1">
      <alignment vertical="center" wrapText="1"/>
    </xf>
    <xf numFmtId="0" fontId="4" fillId="0" borderId="14" xfId="0" applyNumberFormat="1" applyFont="1" applyBorder="1" applyAlignment="1">
      <alignment horizontal="center" vertical="center" wrapText="1"/>
    </xf>
    <xf numFmtId="42" fontId="13" fillId="0" borderId="12" xfId="0" applyNumberFormat="1" applyFont="1" applyFill="1" applyBorder="1" applyAlignment="1">
      <alignment horizontal="right" vertical="center" wrapText="1"/>
    </xf>
    <xf numFmtId="0" fontId="0" fillId="0" borderId="0" xfId="0" applyFont="1" applyAlignment="1">
      <alignment/>
    </xf>
    <xf numFmtId="42" fontId="0" fillId="0" borderId="12" xfId="0" applyNumberFormat="1" applyFont="1" applyBorder="1" applyAlignment="1">
      <alignment horizontal="right" vertical="center" wrapText="1"/>
    </xf>
    <xf numFmtId="0" fontId="4" fillId="0" borderId="17" xfId="0" applyFont="1" applyBorder="1" applyAlignment="1">
      <alignment horizontal="center" vertical="center" wrapText="1"/>
    </xf>
    <xf numFmtId="42" fontId="2" fillId="0" borderId="12" xfId="0" applyNumberFormat="1" applyFont="1" applyBorder="1" applyAlignment="1">
      <alignment horizontal="left" vertical="center"/>
    </xf>
    <xf numFmtId="42" fontId="2" fillId="0" borderId="12" xfId="0" applyNumberFormat="1" applyFont="1" applyFill="1" applyBorder="1" applyAlignment="1">
      <alignment vertical="center"/>
    </xf>
    <xf numFmtId="42" fontId="2" fillId="0" borderId="12" xfId="0" applyNumberFormat="1" applyFont="1" applyBorder="1" applyAlignment="1">
      <alignment vertical="center"/>
    </xf>
    <xf numFmtId="42" fontId="13" fillId="0" borderId="12" xfId="0" applyNumberFormat="1" applyFont="1" applyFill="1" applyBorder="1" applyAlignment="1" applyProtection="1">
      <alignment horizontal="right" vertical="center" wrapText="1"/>
      <protection/>
    </xf>
    <xf numFmtId="37" fontId="4" fillId="33" borderId="11" xfId="0" applyNumberFormat="1" applyFont="1" applyFill="1" applyBorder="1" applyAlignment="1" applyProtection="1">
      <alignment horizontal="center" vertical="center" wrapText="1"/>
      <protection locked="0"/>
    </xf>
    <xf numFmtId="37" fontId="4" fillId="33" borderId="15" xfId="0" applyNumberFormat="1" applyFont="1" applyFill="1" applyBorder="1" applyAlignment="1" applyProtection="1">
      <alignment horizontal="center" vertical="center" wrapText="1"/>
      <protection locked="0"/>
    </xf>
    <xf numFmtId="37" fontId="4" fillId="33" borderId="10" xfId="0" applyNumberFormat="1" applyFont="1" applyFill="1" applyBorder="1" applyAlignment="1" applyProtection="1">
      <alignment horizontal="center" vertical="center" wrapText="1"/>
      <protection locked="0"/>
    </xf>
    <xf numFmtId="37" fontId="4" fillId="33" borderId="17" xfId="0" applyNumberFormat="1" applyFont="1" applyFill="1" applyBorder="1" applyAlignment="1" applyProtection="1">
      <alignment horizontal="center" vertical="center" wrapText="1"/>
      <protection locked="0"/>
    </xf>
    <xf numFmtId="37" fontId="4" fillId="33" borderId="12" xfId="0" applyNumberFormat="1" applyFont="1" applyFill="1" applyBorder="1" applyAlignment="1" applyProtection="1">
      <alignment horizontal="center" vertical="center" wrapText="1"/>
      <protection locked="0"/>
    </xf>
    <xf numFmtId="37" fontId="4" fillId="33" borderId="18" xfId="0" applyNumberFormat="1" applyFont="1" applyFill="1" applyBorder="1" applyAlignment="1" applyProtection="1">
      <alignment horizontal="center" vertical="center" wrapText="1"/>
      <protection locked="0"/>
    </xf>
    <xf numFmtId="37" fontId="4" fillId="33" borderId="14" xfId="0" applyNumberFormat="1" applyFont="1" applyFill="1" applyBorder="1" applyAlignment="1" applyProtection="1">
      <alignment horizontal="center" vertical="center" wrapText="1"/>
      <protection locked="0"/>
    </xf>
    <xf numFmtId="0" fontId="1" fillId="33" borderId="12" xfId="0" applyFont="1" applyFill="1" applyBorder="1" applyAlignment="1" applyProtection="1">
      <alignment horizontal="left" vertical="top" wrapText="1"/>
      <protection locked="0"/>
    </xf>
    <xf numFmtId="0" fontId="4" fillId="33" borderId="12" xfId="0" applyFont="1" applyFill="1" applyBorder="1" applyAlignment="1" applyProtection="1">
      <alignment horizontal="center" vertical="center" wrapText="1"/>
      <protection locked="0"/>
    </xf>
    <xf numFmtId="7" fontId="4" fillId="0" borderId="12" xfId="0" applyNumberFormat="1" applyFont="1" applyBorder="1" applyAlignment="1">
      <alignment horizontal="right" vertical="center" wrapText="1"/>
    </xf>
    <xf numFmtId="7" fontId="4" fillId="33" borderId="12" xfId="0" applyNumberFormat="1" applyFont="1" applyFill="1" applyBorder="1" applyAlignment="1" applyProtection="1">
      <alignment horizontal="center" vertical="center" wrapText="1"/>
      <protection locked="0"/>
    </xf>
    <xf numFmtId="7" fontId="4" fillId="33" borderId="14" xfId="0" applyNumberFormat="1" applyFont="1" applyFill="1" applyBorder="1" applyAlignment="1" applyProtection="1">
      <alignment horizontal="center" vertical="center" wrapText="1"/>
      <protection locked="0"/>
    </xf>
    <xf numFmtId="5" fontId="0" fillId="0" borderId="12" xfId="0" applyNumberFormat="1" applyFont="1" applyFill="1" applyBorder="1" applyAlignment="1">
      <alignment horizontal="righ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0" fillId="0" borderId="0" xfId="0" applyAlignment="1">
      <alignment horizontal="center"/>
    </xf>
    <xf numFmtId="0" fontId="15" fillId="34" borderId="21" xfId="0" applyFont="1" applyFill="1" applyBorder="1" applyAlignment="1">
      <alignment horizontal="left" wrapText="1"/>
    </xf>
    <xf numFmtId="0" fontId="15" fillId="34" borderId="21" xfId="0" applyFont="1" applyFill="1" applyBorder="1" applyAlignment="1">
      <alignment horizontal="center" wrapText="1"/>
    </xf>
    <xf numFmtId="44" fontId="15" fillId="34" borderId="21" xfId="0" applyNumberFormat="1" applyFont="1" applyFill="1" applyBorder="1" applyAlignment="1">
      <alignment horizontal="left" wrapText="1"/>
    </xf>
    <xf numFmtId="0" fontId="15" fillId="34" borderId="21" xfId="0" applyFont="1" applyFill="1" applyBorder="1" applyAlignment="1">
      <alignment wrapText="1"/>
    </xf>
    <xf numFmtId="0" fontId="15" fillId="34" borderId="22" xfId="0" applyFont="1" applyFill="1" applyBorder="1" applyAlignment="1">
      <alignment horizontal="center" wrapText="1"/>
    </xf>
    <xf numFmtId="0" fontId="15" fillId="34" borderId="23" xfId="0" applyFont="1" applyFill="1" applyBorder="1" applyAlignment="1">
      <alignment horizontal="left" wrapText="1"/>
    </xf>
    <xf numFmtId="0" fontId="15" fillId="34" borderId="23" xfId="0" applyFont="1" applyFill="1" applyBorder="1" applyAlignment="1">
      <alignment horizontal="center" wrapText="1"/>
    </xf>
    <xf numFmtId="44" fontId="15" fillId="34" borderId="23" xfId="0" applyNumberFormat="1" applyFont="1" applyFill="1" applyBorder="1" applyAlignment="1">
      <alignment horizontal="left" wrapText="1"/>
    </xf>
    <xf numFmtId="44" fontId="15" fillId="34" borderId="24" xfId="0" applyNumberFormat="1" applyFont="1" applyFill="1" applyBorder="1" applyAlignment="1">
      <alignment horizontal="left" wrapText="1"/>
    </xf>
    <xf numFmtId="44" fontId="15" fillId="34" borderId="25" xfId="0" applyNumberFormat="1" applyFont="1" applyFill="1" applyBorder="1" applyAlignment="1">
      <alignment horizontal="left" wrapText="1"/>
    </xf>
    <xf numFmtId="44" fontId="15" fillId="34" borderId="26" xfId="0" applyNumberFormat="1" applyFont="1" applyFill="1" applyBorder="1" applyAlignment="1">
      <alignment horizontal="left" wrapText="1"/>
    </xf>
    <xf numFmtId="0" fontId="17" fillId="35" borderId="27" xfId="0" applyFont="1" applyFill="1" applyBorder="1" applyAlignment="1">
      <alignment horizontal="center" vertical="center" wrapText="1"/>
    </xf>
    <xf numFmtId="44" fontId="15" fillId="34" borderId="28" xfId="0" applyNumberFormat="1" applyFont="1" applyFill="1" applyBorder="1" applyAlignment="1">
      <alignment horizontal="left" wrapText="1"/>
    </xf>
    <xf numFmtId="0" fontId="17" fillId="35" borderId="28" xfId="0" applyFont="1" applyFill="1" applyBorder="1" applyAlignment="1">
      <alignment horizontal="center" vertical="center" wrapText="1"/>
    </xf>
    <xf numFmtId="44" fontId="15" fillId="36" borderId="26" xfId="0" applyNumberFormat="1" applyFont="1" applyFill="1" applyBorder="1" applyAlignment="1">
      <alignment horizontal="left" vertical="center" wrapText="1"/>
    </xf>
    <xf numFmtId="44" fontId="15" fillId="36" borderId="26" xfId="0" applyNumberFormat="1" applyFont="1" applyFill="1" applyBorder="1" applyAlignment="1">
      <alignment horizontal="left" wrapText="1"/>
    </xf>
    <xf numFmtId="0" fontId="15" fillId="36" borderId="12" xfId="0" applyFont="1" applyFill="1" applyBorder="1" applyAlignment="1">
      <alignment horizontal="center" vertical="center" wrapText="1"/>
    </xf>
    <xf numFmtId="0" fontId="15" fillId="36" borderId="12" xfId="0" applyFont="1" applyFill="1" applyBorder="1" applyAlignment="1">
      <alignment vertical="center" wrapText="1"/>
    </xf>
    <xf numFmtId="44" fontId="15" fillId="36" borderId="12" xfId="0" applyNumberFormat="1" applyFont="1" applyFill="1" applyBorder="1" applyAlignment="1">
      <alignment horizontal="left" vertical="center" wrapText="1"/>
    </xf>
    <xf numFmtId="0" fontId="15" fillId="36" borderId="12" xfId="0" applyFont="1" applyFill="1" applyBorder="1" applyAlignment="1">
      <alignment horizontal="center" wrapText="1"/>
    </xf>
    <xf numFmtId="0" fontId="15" fillId="36" borderId="12" xfId="0" applyFont="1" applyFill="1" applyBorder="1" applyAlignment="1">
      <alignment wrapText="1"/>
    </xf>
    <xf numFmtId="44" fontId="15" fillId="36" borderId="12" xfId="0" applyNumberFormat="1" applyFont="1" applyFill="1" applyBorder="1" applyAlignment="1">
      <alignment horizontal="left" wrapText="1"/>
    </xf>
    <xf numFmtId="0" fontId="15" fillId="36" borderId="10" xfId="0" applyFont="1" applyFill="1" applyBorder="1" applyAlignment="1">
      <alignment horizontal="center" vertical="center" wrapText="1"/>
    </xf>
    <xf numFmtId="0" fontId="15" fillId="36" borderId="10" xfId="0" applyFont="1" applyFill="1" applyBorder="1" applyAlignment="1">
      <alignment vertical="center" wrapText="1"/>
    </xf>
    <xf numFmtId="44" fontId="15" fillId="36" borderId="10" xfId="0" applyNumberFormat="1" applyFont="1" applyFill="1" applyBorder="1" applyAlignment="1">
      <alignment horizontal="left" vertical="center" wrapText="1"/>
    </xf>
    <xf numFmtId="44" fontId="15" fillId="36" borderId="20" xfId="0" applyNumberFormat="1" applyFont="1" applyFill="1" applyBorder="1" applyAlignment="1">
      <alignment horizontal="left" vertical="center" wrapText="1"/>
    </xf>
    <xf numFmtId="44" fontId="15" fillId="36" borderId="29" xfId="0" applyNumberFormat="1" applyFont="1" applyFill="1" applyBorder="1" applyAlignment="1">
      <alignment horizontal="left" vertical="center" wrapText="1"/>
    </xf>
    <xf numFmtId="44" fontId="15" fillId="36" borderId="29" xfId="0" applyNumberFormat="1" applyFont="1" applyFill="1" applyBorder="1" applyAlignment="1">
      <alignment horizontal="left" wrapText="1"/>
    </xf>
    <xf numFmtId="0" fontId="17" fillId="0" borderId="0" xfId="0" applyFont="1" applyBorder="1" applyAlignment="1">
      <alignment horizontal="right" vertical="center" wrapText="1"/>
    </xf>
    <xf numFmtId="44" fontId="17" fillId="0" borderId="0" xfId="0" applyNumberFormat="1" applyFont="1" applyBorder="1" applyAlignment="1">
      <alignment horizontal="left" vertical="center" wrapText="1"/>
    </xf>
    <xf numFmtId="44" fontId="15" fillId="0" borderId="0" xfId="0" applyNumberFormat="1" applyFont="1" applyBorder="1" applyAlignment="1">
      <alignment horizontal="left" vertical="center" wrapText="1"/>
    </xf>
    <xf numFmtId="6" fontId="17" fillId="0" borderId="0" xfId="0" applyNumberFormat="1" applyFont="1" applyBorder="1" applyAlignment="1">
      <alignment horizontal="right"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wrapText="1"/>
    </xf>
    <xf numFmtId="0" fontId="15" fillId="35" borderId="0" xfId="0" applyFont="1" applyFill="1" applyBorder="1" applyAlignment="1">
      <alignment wrapText="1"/>
    </xf>
    <xf numFmtId="0" fontId="17" fillId="35" borderId="30" xfId="0" applyFont="1" applyFill="1" applyBorder="1" applyAlignment="1">
      <alignment horizontal="center" vertical="center" wrapText="1"/>
    </xf>
    <xf numFmtId="0" fontId="17" fillId="35" borderId="31" xfId="0" applyFont="1" applyFill="1" applyBorder="1" applyAlignment="1">
      <alignment horizontal="center" vertical="center" wrapText="1"/>
    </xf>
    <xf numFmtId="0" fontId="17" fillId="35" borderId="32" xfId="0" applyFont="1" applyFill="1" applyBorder="1" applyAlignment="1">
      <alignment horizontal="center" vertical="center" wrapText="1"/>
    </xf>
    <xf numFmtId="0" fontId="15" fillId="34" borderId="33" xfId="0" applyFont="1" applyFill="1" applyBorder="1" applyAlignment="1">
      <alignment horizontal="center" wrapText="1"/>
    </xf>
    <xf numFmtId="0" fontId="15" fillId="34" borderId="34" xfId="0" applyFont="1" applyFill="1" applyBorder="1" applyAlignment="1">
      <alignment wrapText="1"/>
    </xf>
    <xf numFmtId="0" fontId="15" fillId="34" borderId="34" xfId="0" applyFont="1" applyFill="1" applyBorder="1" applyAlignment="1">
      <alignment horizontal="center" wrapText="1"/>
    </xf>
    <xf numFmtId="44" fontId="15" fillId="34" borderId="34" xfId="0" applyNumberFormat="1" applyFont="1" applyFill="1" applyBorder="1" applyAlignment="1">
      <alignment horizontal="left" wrapText="1"/>
    </xf>
    <xf numFmtId="44" fontId="15" fillId="34" borderId="35" xfId="0" applyNumberFormat="1" applyFont="1" applyFill="1" applyBorder="1" applyAlignment="1">
      <alignment horizontal="left" wrapText="1"/>
    </xf>
    <xf numFmtId="44" fontId="15" fillId="34" borderId="36" xfId="0" applyNumberFormat="1" applyFont="1" applyFill="1" applyBorder="1" applyAlignment="1">
      <alignment horizontal="left" wrapText="1"/>
    </xf>
    <xf numFmtId="44" fontId="15" fillId="0" borderId="37" xfId="0" applyNumberFormat="1" applyFont="1" applyBorder="1" applyAlignment="1">
      <alignment horizontal="left" vertical="center" wrapText="1"/>
    </xf>
    <xf numFmtId="0" fontId="15" fillId="37" borderId="12" xfId="0" applyFont="1" applyFill="1" applyBorder="1" applyAlignment="1">
      <alignment horizontal="center" vertical="center" wrapText="1"/>
    </xf>
    <xf numFmtId="0" fontId="15" fillId="37" borderId="12" xfId="0" applyFont="1" applyFill="1" applyBorder="1" applyAlignment="1">
      <alignment vertical="center" wrapText="1"/>
    </xf>
    <xf numFmtId="0" fontId="15" fillId="37" borderId="12" xfId="0" applyFont="1" applyFill="1" applyBorder="1" applyAlignment="1">
      <alignment horizontal="center" wrapText="1"/>
    </xf>
    <xf numFmtId="0" fontId="15" fillId="37" borderId="12" xfId="0" applyFont="1" applyFill="1" applyBorder="1" applyAlignment="1">
      <alignment wrapText="1"/>
    </xf>
    <xf numFmtId="44" fontId="15" fillId="37" borderId="12" xfId="0" applyNumberFormat="1" applyFont="1" applyFill="1" applyBorder="1" applyAlignment="1">
      <alignment horizontal="left" vertical="center" wrapText="1"/>
    </xf>
    <xf numFmtId="44" fontId="15" fillId="37" borderId="29" xfId="0" applyNumberFormat="1" applyFont="1" applyFill="1" applyBorder="1" applyAlignment="1">
      <alignment horizontal="left" vertical="center" wrapText="1"/>
    </xf>
    <xf numFmtId="44" fontId="15" fillId="37" borderId="26" xfId="0" applyNumberFormat="1" applyFont="1" applyFill="1" applyBorder="1" applyAlignment="1">
      <alignment horizontal="left" vertical="center" wrapText="1"/>
    </xf>
    <xf numFmtId="0" fontId="15" fillId="37" borderId="38" xfId="0" applyFont="1" applyFill="1" applyBorder="1" applyAlignment="1">
      <alignment horizontal="center" vertical="center" wrapText="1"/>
    </xf>
    <xf numFmtId="0" fontId="15" fillId="37" borderId="39" xfId="0" applyFont="1" applyFill="1" applyBorder="1" applyAlignment="1">
      <alignment vertical="center" wrapText="1"/>
    </xf>
    <xf numFmtId="0" fontId="15" fillId="37" borderId="39" xfId="0" applyFont="1" applyFill="1" applyBorder="1" applyAlignment="1">
      <alignment horizontal="center" vertical="center" wrapText="1"/>
    </xf>
    <xf numFmtId="0" fontId="15" fillId="37" borderId="39" xfId="0" applyFont="1" applyFill="1" applyBorder="1" applyAlignment="1">
      <alignment horizontal="center" wrapText="1"/>
    </xf>
    <xf numFmtId="44" fontId="15" fillId="37" borderId="39" xfId="0" applyNumberFormat="1" applyFont="1" applyFill="1" applyBorder="1" applyAlignment="1">
      <alignment horizontal="left" vertical="center" wrapText="1"/>
    </xf>
    <xf numFmtId="44" fontId="15" fillId="37" borderId="40" xfId="0" applyNumberFormat="1" applyFont="1" applyFill="1" applyBorder="1" applyAlignment="1">
      <alignment horizontal="left" vertical="center" wrapText="1"/>
    </xf>
    <xf numFmtId="0" fontId="15" fillId="37" borderId="41" xfId="0" applyFont="1" applyFill="1" applyBorder="1" applyAlignment="1">
      <alignment horizontal="center" vertical="center" wrapText="1"/>
    </xf>
    <xf numFmtId="44" fontId="15" fillId="37" borderId="42" xfId="0" applyNumberFormat="1" applyFont="1" applyFill="1" applyBorder="1" applyAlignment="1">
      <alignment horizontal="left" vertical="center" wrapText="1"/>
    </xf>
    <xf numFmtId="0" fontId="15" fillId="37" borderId="43" xfId="0" applyFont="1" applyFill="1" applyBorder="1" applyAlignment="1">
      <alignment horizontal="center" vertical="center" wrapText="1"/>
    </xf>
    <xf numFmtId="0" fontId="15" fillId="37" borderId="14" xfId="0" applyFont="1" applyFill="1" applyBorder="1" applyAlignment="1">
      <alignment vertical="center" wrapText="1"/>
    </xf>
    <xf numFmtId="0" fontId="15" fillId="37" borderId="14" xfId="0" applyFont="1" applyFill="1" applyBorder="1" applyAlignment="1">
      <alignment horizontal="center" vertical="center" wrapText="1"/>
    </xf>
    <xf numFmtId="0" fontId="15" fillId="37" borderId="14" xfId="0" applyFont="1" applyFill="1" applyBorder="1" applyAlignment="1">
      <alignment horizontal="center" wrapText="1"/>
    </xf>
    <xf numFmtId="44" fontId="15" fillId="37" borderId="14" xfId="0" applyNumberFormat="1" applyFont="1" applyFill="1" applyBorder="1" applyAlignment="1">
      <alignment horizontal="left" vertical="center" wrapText="1"/>
    </xf>
    <xf numFmtId="44" fontId="15" fillId="37" borderId="16" xfId="0" applyNumberFormat="1" applyFont="1" applyFill="1" applyBorder="1" applyAlignment="1">
      <alignment horizontal="left" vertical="center" wrapText="1"/>
    </xf>
    <xf numFmtId="44" fontId="15" fillId="37" borderId="36" xfId="0" applyNumberFormat="1" applyFont="1" applyFill="1" applyBorder="1" applyAlignment="1">
      <alignment horizontal="left" vertical="center" wrapText="1"/>
    </xf>
    <xf numFmtId="44" fontId="17" fillId="0" borderId="44" xfId="0" applyNumberFormat="1" applyFont="1" applyBorder="1" applyAlignment="1">
      <alignment horizontal="left" vertical="center" wrapText="1"/>
    </xf>
    <xf numFmtId="44" fontId="15" fillId="0" borderId="45" xfId="0" applyNumberFormat="1" applyFont="1" applyBorder="1" applyAlignment="1">
      <alignment horizontal="left" vertical="center" wrapText="1"/>
    </xf>
    <xf numFmtId="0" fontId="15" fillId="34" borderId="21" xfId="0" applyFont="1" applyFill="1" applyBorder="1" applyAlignment="1">
      <alignment horizontal="left" vertical="center" wrapText="1"/>
    </xf>
    <xf numFmtId="0" fontId="15" fillId="34" borderId="21" xfId="0" applyFont="1" applyFill="1" applyBorder="1" applyAlignment="1">
      <alignment horizontal="center" vertical="center" wrapText="1"/>
    </xf>
    <xf numFmtId="0" fontId="15" fillId="34" borderId="22" xfId="0" applyFont="1" applyFill="1" applyBorder="1" applyAlignment="1">
      <alignment horizontal="center" vertical="center" wrapText="1"/>
    </xf>
    <xf numFmtId="0" fontId="2" fillId="0" borderId="12" xfId="0" applyFont="1" applyBorder="1" applyAlignment="1" applyProtection="1">
      <alignment horizontal="center" vertical="center" wrapText="1"/>
      <protection hidden="1" locked="0"/>
    </xf>
    <xf numFmtId="37" fontId="2" fillId="0" borderId="12" xfId="0" applyNumberFormat="1" applyFont="1" applyBorder="1" applyAlignment="1" applyProtection="1">
      <alignment horizontal="center" vertical="center" wrapText="1"/>
      <protection hidden="1" locked="0"/>
    </xf>
    <xf numFmtId="0" fontId="2" fillId="0" borderId="29" xfId="0" applyFont="1" applyBorder="1" applyAlignment="1" applyProtection="1">
      <alignment horizontal="center" vertical="center" wrapText="1"/>
      <protection hidden="1" locked="0"/>
    </xf>
    <xf numFmtId="0" fontId="8" fillId="0" borderId="12" xfId="0" applyFont="1" applyBorder="1" applyAlignment="1" applyProtection="1">
      <alignment horizontal="center" vertical="center" wrapText="1"/>
      <protection hidden="1" locked="0"/>
    </xf>
    <xf numFmtId="0" fontId="17" fillId="35" borderId="46" xfId="0" applyFont="1" applyFill="1" applyBorder="1" applyAlignment="1">
      <alignment horizontal="center" vertical="center" wrapText="1"/>
    </xf>
    <xf numFmtId="0" fontId="15" fillId="38" borderId="12" xfId="0" applyFont="1" applyFill="1" applyBorder="1" applyAlignment="1">
      <alignment horizontal="center" wrapText="1"/>
    </xf>
    <xf numFmtId="0" fontId="15" fillId="38" borderId="12" xfId="0" applyFont="1" applyFill="1" applyBorder="1" applyAlignment="1">
      <alignment wrapText="1"/>
    </xf>
    <xf numFmtId="44" fontId="15" fillId="38" borderId="12" xfId="0" applyNumberFormat="1" applyFont="1" applyFill="1" applyBorder="1" applyAlignment="1">
      <alignment horizontal="center" wrapText="1"/>
    </xf>
    <xf numFmtId="0" fontId="15" fillId="38" borderId="12" xfId="0" applyFont="1" applyFill="1" applyBorder="1" applyAlignment="1">
      <alignment vertical="center"/>
    </xf>
    <xf numFmtId="44" fontId="15" fillId="38" borderId="12" xfId="0" applyNumberFormat="1" applyFont="1" applyFill="1" applyBorder="1" applyAlignment="1">
      <alignment wrapText="1"/>
    </xf>
    <xf numFmtId="0" fontId="17" fillId="35" borderId="10" xfId="0" applyFont="1" applyFill="1" applyBorder="1" applyAlignment="1">
      <alignment horizontal="center" vertical="center" wrapText="1"/>
    </xf>
    <xf numFmtId="0" fontId="17" fillId="35" borderId="38" xfId="0" applyFont="1" applyFill="1" applyBorder="1" applyAlignment="1">
      <alignment horizontal="center" vertical="center" wrapText="1"/>
    </xf>
    <xf numFmtId="0" fontId="17" fillId="35" borderId="39" xfId="0" applyFont="1" applyFill="1" applyBorder="1" applyAlignment="1">
      <alignment horizontal="center" vertical="center" wrapText="1"/>
    </xf>
    <xf numFmtId="44" fontId="17" fillId="35" borderId="39" xfId="0" applyNumberFormat="1" applyFont="1" applyFill="1" applyBorder="1" applyAlignment="1">
      <alignment horizontal="center" vertical="center" wrapText="1"/>
    </xf>
    <xf numFmtId="0" fontId="15" fillId="38" borderId="41" xfId="0" applyFont="1" applyFill="1" applyBorder="1" applyAlignment="1">
      <alignment horizontal="center" wrapText="1"/>
    </xf>
    <xf numFmtId="0" fontId="15" fillId="38" borderId="47" xfId="0" applyFont="1" applyFill="1" applyBorder="1" applyAlignment="1">
      <alignment horizontal="center" wrapText="1"/>
    </xf>
    <xf numFmtId="0" fontId="15" fillId="38" borderId="48" xfId="0" applyFont="1" applyFill="1" applyBorder="1" applyAlignment="1">
      <alignment wrapText="1"/>
    </xf>
    <xf numFmtId="0" fontId="15" fillId="38" borderId="48" xfId="0" applyFont="1" applyFill="1" applyBorder="1" applyAlignment="1">
      <alignment horizontal="center" wrapText="1"/>
    </xf>
    <xf numFmtId="44" fontId="15" fillId="38" borderId="48" xfId="0" applyNumberFormat="1" applyFont="1" applyFill="1" applyBorder="1" applyAlignment="1">
      <alignment wrapText="1"/>
    </xf>
    <xf numFmtId="0" fontId="17" fillId="35" borderId="40" xfId="0" applyFont="1" applyFill="1" applyBorder="1" applyAlignment="1">
      <alignment horizontal="center" vertical="center" wrapText="1"/>
    </xf>
    <xf numFmtId="44" fontId="15" fillId="38" borderId="29" xfId="0" applyNumberFormat="1" applyFont="1" applyFill="1" applyBorder="1" applyAlignment="1">
      <alignment horizontal="right" vertical="center" wrapText="1"/>
    </xf>
    <xf numFmtId="44" fontId="15" fillId="38" borderId="49" xfId="0" applyNumberFormat="1" applyFont="1" applyFill="1" applyBorder="1" applyAlignment="1">
      <alignment horizontal="right" vertical="center" wrapText="1"/>
    </xf>
    <xf numFmtId="44" fontId="15" fillId="38" borderId="26" xfId="0" applyNumberFormat="1" applyFont="1" applyFill="1" applyBorder="1" applyAlignment="1">
      <alignment vertical="center" wrapText="1"/>
    </xf>
    <xf numFmtId="44" fontId="15" fillId="38" borderId="50" xfId="0" applyNumberFormat="1" applyFont="1" applyFill="1" applyBorder="1" applyAlignment="1">
      <alignment vertical="center" wrapText="1"/>
    </xf>
    <xf numFmtId="44" fontId="15" fillId="0" borderId="45" xfId="0" applyNumberFormat="1" applyFont="1" applyBorder="1" applyAlignment="1">
      <alignment vertical="center" wrapText="1"/>
    </xf>
    <xf numFmtId="0" fontId="15" fillId="38" borderId="12" xfId="0" applyFont="1" applyFill="1" applyBorder="1" applyAlignment="1">
      <alignment horizontal="center" vertical="center" wrapText="1"/>
    </xf>
    <xf numFmtId="0" fontId="15" fillId="38" borderId="12" xfId="0" applyFont="1" applyFill="1" applyBorder="1" applyAlignment="1">
      <alignment vertical="center" wrapText="1"/>
    </xf>
    <xf numFmtId="0" fontId="15" fillId="35" borderId="0" xfId="0" applyFont="1" applyFill="1" applyBorder="1" applyAlignment="1">
      <alignment horizontal="center" wrapText="1"/>
    </xf>
    <xf numFmtId="44" fontId="15" fillId="35" borderId="0" xfId="0" applyNumberFormat="1" applyFont="1" applyFill="1" applyBorder="1" applyAlignment="1">
      <alignment wrapText="1"/>
    </xf>
    <xf numFmtId="44" fontId="15" fillId="0" borderId="0" xfId="0" applyNumberFormat="1" applyFont="1" applyBorder="1" applyAlignment="1">
      <alignment wrapText="1"/>
    </xf>
    <xf numFmtId="0" fontId="15" fillId="0" borderId="0" xfId="0" applyFont="1" applyBorder="1" applyAlignment="1">
      <alignment vertical="top" wrapText="1"/>
    </xf>
    <xf numFmtId="0" fontId="17" fillId="0" borderId="0" xfId="0" applyFont="1" applyBorder="1" applyAlignment="1">
      <alignment vertical="center" wrapText="1"/>
    </xf>
    <xf numFmtId="0" fontId="15" fillId="0" borderId="0" xfId="0" applyFont="1" applyBorder="1" applyAlignment="1">
      <alignment horizontal="center" wrapText="1"/>
    </xf>
    <xf numFmtId="0" fontId="15" fillId="0" borderId="0" xfId="0" applyFont="1" applyBorder="1" applyAlignment="1">
      <alignment horizontal="center" vertical="top" wrapText="1"/>
    </xf>
    <xf numFmtId="0" fontId="0" fillId="0" borderId="0" xfId="0" applyBorder="1" applyAlignment="1">
      <alignment horizontal="center"/>
    </xf>
    <xf numFmtId="0" fontId="0" fillId="0" borderId="0" xfId="0" applyBorder="1" applyAlignment="1">
      <alignment/>
    </xf>
    <xf numFmtId="0" fontId="15" fillId="38" borderId="41" xfId="0" applyFont="1" applyFill="1" applyBorder="1" applyAlignment="1">
      <alignment horizontal="center" vertical="center" wrapText="1"/>
    </xf>
    <xf numFmtId="0" fontId="15" fillId="39" borderId="12" xfId="0" applyFont="1" applyFill="1" applyBorder="1" applyAlignment="1">
      <alignment horizontal="center" vertical="center" wrapText="1"/>
    </xf>
    <xf numFmtId="0" fontId="15" fillId="39" borderId="12" xfId="0" applyFont="1" applyFill="1" applyBorder="1" applyAlignment="1">
      <alignment horizontal="right" vertical="center" wrapText="1"/>
    </xf>
    <xf numFmtId="44" fontId="17" fillId="0" borderId="0" xfId="0" applyNumberFormat="1" applyFont="1" applyBorder="1" applyAlignment="1">
      <alignment horizontal="right" vertical="center" wrapText="1"/>
    </xf>
    <xf numFmtId="44" fontId="15" fillId="0" borderId="51" xfId="0" applyNumberFormat="1" applyFont="1" applyBorder="1" applyAlignment="1">
      <alignment vertical="top" wrapText="1"/>
    </xf>
    <xf numFmtId="0" fontId="15" fillId="39" borderId="41" xfId="0" applyFont="1" applyFill="1" applyBorder="1" applyAlignment="1">
      <alignment horizontal="center" vertical="center" wrapText="1"/>
    </xf>
    <xf numFmtId="44" fontId="15" fillId="39" borderId="52" xfId="0" applyNumberFormat="1" applyFont="1" applyFill="1" applyBorder="1" applyAlignment="1">
      <alignment horizontal="right" vertical="center" wrapText="1"/>
    </xf>
    <xf numFmtId="44" fontId="17" fillId="0" borderId="53" xfId="0" applyNumberFormat="1" applyFont="1" applyBorder="1" applyAlignment="1">
      <alignment horizontal="right" vertical="top" wrapText="1"/>
    </xf>
    <xf numFmtId="0" fontId="17" fillId="0" borderId="54" xfId="0" applyFont="1" applyBorder="1" applyAlignment="1">
      <alignment horizontal="center" vertical="center" wrapText="1"/>
    </xf>
    <xf numFmtId="0" fontId="17" fillId="0" borderId="10" xfId="0" applyFont="1" applyBorder="1" applyAlignment="1">
      <alignment horizontal="center" vertical="center" wrapText="1"/>
    </xf>
    <xf numFmtId="0" fontId="17" fillId="35" borderId="55" xfId="0" applyFont="1" applyFill="1" applyBorder="1" applyAlignment="1">
      <alignment horizontal="center" vertical="center" wrapText="1"/>
    </xf>
    <xf numFmtId="0" fontId="17" fillId="35" borderId="56" xfId="0" applyFont="1" applyFill="1" applyBorder="1" applyAlignment="1">
      <alignment horizontal="center" vertical="center" wrapText="1"/>
    </xf>
    <xf numFmtId="0" fontId="15" fillId="34" borderId="23" xfId="0" applyFont="1" applyFill="1" applyBorder="1" applyAlignment="1">
      <alignment horizontal="center" vertical="center" wrapText="1"/>
    </xf>
    <xf numFmtId="0" fontId="15" fillId="34" borderId="57" xfId="0" applyFont="1" applyFill="1" applyBorder="1" applyAlignment="1">
      <alignment horizontal="center" vertical="center" wrapText="1"/>
    </xf>
    <xf numFmtId="0" fontId="15" fillId="39" borderId="12" xfId="0" applyFont="1" applyFill="1" applyBorder="1" applyAlignment="1">
      <alignment vertical="center" wrapText="1"/>
    </xf>
    <xf numFmtId="44" fontId="15" fillId="39" borderId="12" xfId="0" applyNumberFormat="1" applyFont="1" applyFill="1" applyBorder="1" applyAlignment="1">
      <alignment vertical="center" wrapText="1"/>
    </xf>
    <xf numFmtId="44" fontId="15" fillId="39" borderId="58" xfId="0" applyNumberFormat="1" applyFont="1" applyFill="1" applyBorder="1" applyAlignment="1">
      <alignment vertical="center" wrapText="1"/>
    </xf>
    <xf numFmtId="0" fontId="15" fillId="39" borderId="12" xfId="0" applyFont="1" applyFill="1" applyBorder="1" applyAlignment="1">
      <alignment vertical="center"/>
    </xf>
    <xf numFmtId="0" fontId="15" fillId="40" borderId="12" xfId="0" applyFont="1" applyFill="1" applyBorder="1" applyAlignment="1">
      <alignment horizontal="center" vertical="center" wrapText="1"/>
    </xf>
    <xf numFmtId="0" fontId="15" fillId="40" borderId="12" xfId="0" applyFont="1" applyFill="1" applyBorder="1" applyAlignment="1">
      <alignment vertical="center" wrapText="1"/>
    </xf>
    <xf numFmtId="0" fontId="17" fillId="41" borderId="59" xfId="0" applyFont="1" applyFill="1" applyBorder="1" applyAlignment="1">
      <alignment horizontal="center" wrapText="1"/>
    </xf>
    <xf numFmtId="0" fontId="15" fillId="40" borderId="41"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61" xfId="0" applyFont="1" applyFill="1" applyBorder="1" applyAlignment="1">
      <alignment horizontal="center" vertical="center" wrapText="1"/>
    </xf>
    <xf numFmtId="0" fontId="15" fillId="40" borderId="38" xfId="0" applyFont="1" applyFill="1" applyBorder="1" applyAlignment="1">
      <alignment horizontal="center" vertical="center" wrapText="1"/>
    </xf>
    <xf numFmtId="0" fontId="15" fillId="40" borderId="39" xfId="0" applyFont="1" applyFill="1" applyBorder="1" applyAlignment="1">
      <alignment vertical="center" wrapText="1"/>
    </xf>
    <xf numFmtId="0" fontId="15" fillId="40" borderId="39" xfId="0" applyFont="1" applyFill="1" applyBorder="1" applyAlignment="1">
      <alignment horizontal="center" vertical="center" wrapText="1"/>
    </xf>
    <xf numFmtId="0" fontId="15" fillId="40" borderId="47" xfId="0" applyFont="1" applyFill="1" applyBorder="1" applyAlignment="1">
      <alignment horizontal="center" vertical="center" wrapText="1"/>
    </xf>
    <xf numFmtId="0" fontId="15" fillId="40" borderId="48" xfId="0" applyFont="1" applyFill="1" applyBorder="1" applyAlignment="1">
      <alignment vertical="center" wrapText="1"/>
    </xf>
    <xf numFmtId="0" fontId="15" fillId="40" borderId="48" xfId="0" applyFont="1" applyFill="1" applyBorder="1" applyAlignment="1">
      <alignment horizontal="center" vertical="center" wrapText="1"/>
    </xf>
    <xf numFmtId="44" fontId="15" fillId="40" borderId="39" xfId="0" applyNumberFormat="1" applyFont="1" applyFill="1" applyBorder="1" applyAlignment="1">
      <alignment vertical="center" wrapText="1"/>
    </xf>
    <xf numFmtId="44" fontId="15" fillId="40" borderId="12" xfId="0" applyNumberFormat="1" applyFont="1" applyFill="1" applyBorder="1" applyAlignment="1">
      <alignment vertical="center" wrapText="1"/>
    </xf>
    <xf numFmtId="44" fontId="15" fillId="40" borderId="48" xfId="0" applyNumberFormat="1" applyFont="1" applyFill="1" applyBorder="1" applyAlignment="1">
      <alignment vertical="center" wrapText="1"/>
    </xf>
    <xf numFmtId="0" fontId="17" fillId="35" borderId="62" xfId="0" applyFont="1" applyFill="1" applyBorder="1" applyAlignment="1">
      <alignment horizontal="center" vertical="center" wrapText="1"/>
    </xf>
    <xf numFmtId="44" fontId="15" fillId="40" borderId="40" xfId="0" applyNumberFormat="1" applyFont="1" applyFill="1" applyBorder="1" applyAlignment="1">
      <alignment horizontal="right" vertical="center" wrapText="1"/>
    </xf>
    <xf numFmtId="44" fontId="15" fillId="40" borderId="29" xfId="0" applyNumberFormat="1" applyFont="1" applyFill="1" applyBorder="1" applyAlignment="1">
      <alignment horizontal="right" vertical="center" wrapText="1"/>
    </xf>
    <xf numFmtId="44" fontId="15" fillId="40" borderId="49" xfId="0" applyNumberFormat="1" applyFont="1" applyFill="1" applyBorder="1" applyAlignment="1">
      <alignment horizontal="right" vertical="center" wrapText="1"/>
    </xf>
    <xf numFmtId="44" fontId="17" fillId="0" borderId="32" xfId="0" applyNumberFormat="1" applyFont="1" applyBorder="1" applyAlignment="1">
      <alignment horizontal="right" vertical="center" wrapText="1"/>
    </xf>
    <xf numFmtId="44" fontId="15" fillId="40" borderId="42" xfId="0" applyNumberFormat="1" applyFont="1" applyFill="1" applyBorder="1" applyAlignment="1">
      <alignment vertical="center" wrapText="1"/>
    </xf>
    <xf numFmtId="44" fontId="15" fillId="40" borderId="26" xfId="0" applyNumberFormat="1" applyFont="1" applyFill="1" applyBorder="1" applyAlignment="1">
      <alignment vertical="center" wrapText="1"/>
    </xf>
    <xf numFmtId="44" fontId="15" fillId="40" borderId="50" xfId="0" applyNumberFormat="1" applyFont="1" applyFill="1" applyBorder="1" applyAlignment="1">
      <alignment vertical="center" wrapText="1"/>
    </xf>
    <xf numFmtId="44" fontId="15" fillId="0" borderId="63" xfId="0" applyNumberFormat="1" applyFont="1" applyBorder="1" applyAlignment="1">
      <alignment wrapText="1"/>
    </xf>
    <xf numFmtId="0" fontId="15" fillId="32" borderId="12" xfId="0" applyFont="1" applyFill="1" applyBorder="1" applyAlignment="1">
      <alignment horizontal="center" vertical="center" wrapText="1"/>
    </xf>
    <xf numFmtId="0" fontId="15" fillId="32" borderId="12" xfId="0" applyFont="1" applyFill="1" applyBorder="1" applyAlignment="1">
      <alignment vertical="center" wrapText="1"/>
    </xf>
    <xf numFmtId="44" fontId="15" fillId="32" borderId="12" xfId="0" applyNumberFormat="1" applyFont="1" applyFill="1" applyBorder="1" applyAlignment="1">
      <alignment vertical="center" wrapText="1"/>
    </xf>
    <xf numFmtId="44" fontId="15" fillId="32" borderId="29" xfId="0" applyNumberFormat="1" applyFont="1" applyFill="1" applyBorder="1" applyAlignment="1">
      <alignment horizontal="right" vertical="center" wrapText="1"/>
    </xf>
    <xf numFmtId="44" fontId="15" fillId="32" borderId="26" xfId="0" applyNumberFormat="1" applyFont="1" applyFill="1" applyBorder="1" applyAlignment="1">
      <alignment vertical="center" wrapText="1"/>
    </xf>
    <xf numFmtId="44" fontId="15" fillId="0" borderId="64" xfId="0" applyNumberFormat="1" applyFont="1" applyBorder="1" applyAlignment="1">
      <alignment wrapText="1"/>
    </xf>
    <xf numFmtId="0" fontId="15" fillId="32" borderId="41" xfId="0" applyFont="1" applyFill="1" applyBorder="1" applyAlignment="1">
      <alignment horizontal="center" vertical="center" wrapText="1"/>
    </xf>
    <xf numFmtId="44" fontId="17" fillId="0" borderId="49" xfId="0" applyNumberFormat="1" applyFont="1" applyBorder="1" applyAlignment="1">
      <alignment horizontal="right" vertical="center" wrapText="1"/>
    </xf>
    <xf numFmtId="0" fontId="17" fillId="0" borderId="0" xfId="0" applyFont="1" applyFill="1" applyBorder="1" applyAlignment="1">
      <alignment vertical="center" wrapText="1"/>
    </xf>
    <xf numFmtId="6" fontId="17" fillId="0" borderId="0" xfId="0" applyNumberFormat="1" applyFont="1" applyFill="1" applyBorder="1" applyAlignment="1">
      <alignment horizontal="right" vertical="center" wrapText="1"/>
    </xf>
    <xf numFmtId="0" fontId="15" fillId="0" borderId="0" xfId="0" applyFont="1" applyFill="1" applyBorder="1" applyAlignment="1">
      <alignment wrapText="1"/>
    </xf>
    <xf numFmtId="44" fontId="15" fillId="32" borderId="12" xfId="0" applyNumberFormat="1" applyFont="1" applyFill="1" applyBorder="1" applyAlignment="1">
      <alignment horizontal="center" vertical="center" wrapText="1"/>
    </xf>
    <xf numFmtId="0" fontId="15" fillId="32" borderId="12" xfId="0" applyFont="1" applyFill="1" applyBorder="1" applyAlignment="1">
      <alignment horizontal="left" vertical="center" wrapText="1"/>
    </xf>
    <xf numFmtId="0" fontId="15" fillId="42" borderId="0" xfId="0" applyFont="1" applyFill="1" applyBorder="1" applyAlignment="1">
      <alignment wrapText="1"/>
    </xf>
    <xf numFmtId="44" fontId="17" fillId="42" borderId="0" xfId="0" applyNumberFormat="1" applyFont="1" applyFill="1" applyBorder="1" applyAlignment="1">
      <alignment horizontal="right" vertical="center" wrapText="1"/>
    </xf>
    <xf numFmtId="44" fontId="17" fillId="0" borderId="65" xfId="0" applyNumberFormat="1" applyFont="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10" fontId="15" fillId="0" borderId="0" xfId="0" applyNumberFormat="1" applyFont="1" applyFill="1" applyBorder="1" applyAlignment="1">
      <alignment vertical="center" wrapText="1"/>
    </xf>
    <xf numFmtId="6" fontId="15" fillId="0" borderId="0" xfId="0" applyNumberFormat="1" applyFont="1" applyFill="1" applyBorder="1" applyAlignment="1">
      <alignment horizontal="right" vertical="center" wrapText="1"/>
    </xf>
    <xf numFmtId="0" fontId="15" fillId="43" borderId="12" xfId="0" applyFont="1" applyFill="1" applyBorder="1" applyAlignment="1">
      <alignment horizontal="center" wrapText="1"/>
    </xf>
    <xf numFmtId="0" fontId="15" fillId="43" borderId="12" xfId="0" applyFont="1" applyFill="1" applyBorder="1" applyAlignment="1">
      <alignment wrapText="1"/>
    </xf>
    <xf numFmtId="9" fontId="15" fillId="43" borderId="12" xfId="0" applyNumberFormat="1" applyFont="1" applyFill="1" applyBorder="1" applyAlignment="1">
      <alignment horizontal="center" wrapText="1"/>
    </xf>
    <xf numFmtId="10" fontId="15" fillId="43" borderId="12" xfId="0" applyNumberFormat="1" applyFont="1" applyFill="1" applyBorder="1" applyAlignment="1">
      <alignment horizontal="center" wrapText="1"/>
    </xf>
    <xf numFmtId="0" fontId="15" fillId="43" borderId="41" xfId="0" applyFont="1" applyFill="1" applyBorder="1" applyAlignment="1">
      <alignment horizontal="center" wrapText="1"/>
    </xf>
    <xf numFmtId="6" fontId="15" fillId="43" borderId="52" xfId="0" applyNumberFormat="1" applyFont="1" applyFill="1" applyBorder="1" applyAlignment="1">
      <alignment horizontal="right" wrapText="1"/>
    </xf>
    <xf numFmtId="0" fontId="15" fillId="43" borderId="47" xfId="0" applyFont="1" applyFill="1" applyBorder="1" applyAlignment="1">
      <alignment horizontal="center" wrapText="1"/>
    </xf>
    <xf numFmtId="0" fontId="15" fillId="43" borderId="48" xfId="0" applyFont="1" applyFill="1" applyBorder="1" applyAlignment="1">
      <alignment wrapText="1"/>
    </xf>
    <xf numFmtId="10" fontId="15" fillId="43" borderId="48" xfId="0" applyNumberFormat="1" applyFont="1" applyFill="1" applyBorder="1" applyAlignment="1">
      <alignment horizontal="center" wrapText="1"/>
    </xf>
    <xf numFmtId="6" fontId="15" fillId="43" borderId="53" xfId="0" applyNumberFormat="1" applyFont="1" applyFill="1" applyBorder="1" applyAlignment="1">
      <alignment horizontal="right" wrapText="1"/>
    </xf>
    <xf numFmtId="0" fontId="15" fillId="43" borderId="54" xfId="0" applyFont="1" applyFill="1" applyBorder="1" applyAlignment="1">
      <alignment horizontal="center" wrapText="1"/>
    </xf>
    <xf numFmtId="0" fontId="15" fillId="43" borderId="10" xfId="0" applyFont="1" applyFill="1" applyBorder="1" applyAlignment="1">
      <alignment wrapText="1"/>
    </xf>
    <xf numFmtId="9" fontId="15" fillId="43" borderId="10" xfId="0" applyNumberFormat="1" applyFont="1" applyFill="1" applyBorder="1" applyAlignment="1">
      <alignment horizontal="center" wrapText="1"/>
    </xf>
    <xf numFmtId="6" fontId="15" fillId="43" borderId="55" xfId="0" applyNumberFormat="1" applyFont="1" applyFill="1" applyBorder="1" applyAlignment="1">
      <alignment horizontal="right" wrapText="1"/>
    </xf>
    <xf numFmtId="0" fontId="15" fillId="11" borderId="38" xfId="0" applyFont="1" applyFill="1" applyBorder="1" applyAlignment="1">
      <alignment horizontal="center" vertical="center" wrapText="1"/>
    </xf>
    <xf numFmtId="9" fontId="15" fillId="11" borderId="39" xfId="0" applyNumberFormat="1" applyFont="1" applyFill="1" applyBorder="1" applyAlignment="1">
      <alignment vertical="center" wrapText="1"/>
    </xf>
    <xf numFmtId="0" fontId="15" fillId="11" borderId="47" xfId="0" applyFont="1" applyFill="1" applyBorder="1" applyAlignment="1">
      <alignment horizontal="center" vertical="center" wrapText="1"/>
    </xf>
    <xf numFmtId="10" fontId="15" fillId="11" borderId="48" xfId="0" applyNumberFormat="1" applyFont="1" applyFill="1" applyBorder="1" applyAlignment="1">
      <alignment vertical="center" wrapText="1"/>
    </xf>
    <xf numFmtId="6" fontId="15" fillId="11" borderId="53" xfId="0" applyNumberFormat="1" applyFont="1" applyFill="1" applyBorder="1" applyAlignment="1">
      <alignment horizontal="right" vertical="center" wrapText="1"/>
    </xf>
    <xf numFmtId="0" fontId="17" fillId="0" borderId="12" xfId="0" applyFont="1" applyBorder="1" applyAlignment="1">
      <alignment horizontal="center" vertical="top" wrapText="1"/>
    </xf>
    <xf numFmtId="0" fontId="15" fillId="0" borderId="12" xfId="0" applyFont="1" applyBorder="1" applyAlignment="1">
      <alignment horizontal="center" wrapText="1"/>
    </xf>
    <xf numFmtId="6" fontId="15" fillId="0" borderId="12" xfId="0" applyNumberFormat="1" applyFont="1" applyBorder="1" applyAlignment="1">
      <alignment horizontal="center" wrapText="1"/>
    </xf>
    <xf numFmtId="0" fontId="17" fillId="0" borderId="0" xfId="0" applyFont="1" applyBorder="1" applyAlignment="1">
      <alignment horizontal="left" vertical="top" wrapText="1"/>
    </xf>
    <xf numFmtId="0" fontId="15" fillId="0" borderId="66" xfId="0" applyFont="1" applyBorder="1" applyAlignment="1">
      <alignment horizontal="left" wrapText="1"/>
    </xf>
    <xf numFmtId="0" fontId="17" fillId="0" borderId="67" xfId="0" applyFont="1" applyBorder="1" applyAlignment="1">
      <alignment vertical="top" wrapText="1"/>
    </xf>
    <xf numFmtId="0" fontId="17" fillId="35" borderId="68" xfId="0" applyFont="1" applyFill="1" applyBorder="1" applyAlignment="1">
      <alignment horizontal="center" vertical="center" wrapText="1"/>
    </xf>
    <xf numFmtId="0" fontId="17" fillId="0" borderId="69" xfId="0" applyFont="1" applyBorder="1" applyAlignment="1">
      <alignment horizontal="left" wrapText="1"/>
    </xf>
    <xf numFmtId="0" fontId="17" fillId="0" borderId="70" xfId="0" applyFont="1" applyBorder="1" applyAlignment="1">
      <alignment horizontal="left" vertical="top" wrapText="1"/>
    </xf>
    <xf numFmtId="0" fontId="17" fillId="0" borderId="70" xfId="0" applyFont="1" applyBorder="1" applyAlignment="1">
      <alignment horizontal="left"/>
    </xf>
    <xf numFmtId="0" fontId="16" fillId="0" borderId="0" xfId="0" applyFont="1" applyBorder="1" applyAlignment="1">
      <alignment horizontal="left" vertical="top" wrapText="1"/>
    </xf>
    <xf numFmtId="0" fontId="15" fillId="36" borderId="14" xfId="0" applyFont="1" applyFill="1" applyBorder="1" applyAlignment="1">
      <alignment horizontal="center" vertical="center" wrapText="1"/>
    </xf>
    <xf numFmtId="0" fontId="15" fillId="36" borderId="14" xfId="0" applyFont="1" applyFill="1" applyBorder="1" applyAlignment="1">
      <alignment vertical="center" wrapText="1"/>
    </xf>
    <xf numFmtId="44" fontId="15" fillId="36" borderId="14" xfId="0" applyNumberFormat="1" applyFont="1" applyFill="1" applyBorder="1" applyAlignment="1">
      <alignment horizontal="left" vertical="center" wrapText="1"/>
    </xf>
    <xf numFmtId="44" fontId="15" fillId="36" borderId="16" xfId="0" applyNumberFormat="1" applyFont="1" applyFill="1" applyBorder="1" applyAlignment="1">
      <alignment horizontal="left" vertical="center" wrapText="1"/>
    </xf>
    <xf numFmtId="44" fontId="15" fillId="36" borderId="36" xfId="0" applyNumberFormat="1" applyFont="1" applyFill="1" applyBorder="1" applyAlignment="1">
      <alignment horizontal="left" vertical="center" wrapText="1"/>
    </xf>
    <xf numFmtId="6" fontId="17" fillId="0" borderId="65" xfId="0" applyNumberFormat="1" applyFont="1" applyBorder="1" applyAlignment="1">
      <alignment horizontal="right" vertical="center" wrapText="1"/>
    </xf>
    <xf numFmtId="6" fontId="15" fillId="0" borderId="45" xfId="0" applyNumberFormat="1" applyFont="1" applyBorder="1" applyAlignment="1">
      <alignment vertical="center" wrapText="1"/>
    </xf>
    <xf numFmtId="6" fontId="17" fillId="0" borderId="71" xfId="0" applyNumberFormat="1" applyFont="1" applyBorder="1" applyAlignment="1">
      <alignment horizontal="righ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17" fillId="17" borderId="72" xfId="0" applyFont="1" applyFill="1" applyBorder="1" applyAlignment="1">
      <alignment horizontal="center" wrapText="1"/>
    </xf>
    <xf numFmtId="0" fontId="17" fillId="0" borderId="72" xfId="0" applyFont="1" applyBorder="1" applyAlignment="1">
      <alignment horizontal="right" vertical="top" wrapText="1"/>
    </xf>
    <xf numFmtId="0" fontId="15" fillId="11" borderId="39" xfId="0" applyFont="1" applyFill="1" applyBorder="1" applyAlignment="1">
      <alignment vertical="center" wrapText="1"/>
    </xf>
    <xf numFmtId="0" fontId="15" fillId="11" borderId="48" xfId="0" applyFont="1" applyFill="1" applyBorder="1" applyAlignment="1">
      <alignment vertical="center" wrapText="1"/>
    </xf>
    <xf numFmtId="44" fontId="17" fillId="44" borderId="73" xfId="0" applyNumberFormat="1" applyFont="1" applyFill="1" applyBorder="1" applyAlignment="1">
      <alignment horizontal="right" wrapText="1"/>
    </xf>
    <xf numFmtId="0" fontId="17" fillId="0" borderId="0" xfId="0" applyFont="1" applyBorder="1" applyAlignment="1">
      <alignment horizontal="right" vertical="top" wrapText="1"/>
    </xf>
    <xf numFmtId="6" fontId="17" fillId="0" borderId="0" xfId="0" applyNumberFormat="1" applyFont="1" applyBorder="1" applyAlignment="1">
      <alignment horizontal="right" vertical="top" wrapText="1"/>
    </xf>
    <xf numFmtId="0" fontId="17" fillId="0" borderId="67" xfId="0" applyFont="1" applyBorder="1" applyAlignment="1">
      <alignment horizontal="right" vertical="top" wrapText="1"/>
    </xf>
    <xf numFmtId="0" fontId="17" fillId="0" borderId="74" xfId="0" applyFont="1" applyFill="1" applyBorder="1" applyAlignment="1">
      <alignment horizontal="right" wrapText="1"/>
    </xf>
    <xf numFmtId="44" fontId="17" fillId="0" borderId="75" xfId="0" applyNumberFormat="1" applyFont="1" applyFill="1" applyBorder="1" applyAlignment="1">
      <alignment horizontal="right" wrapText="1"/>
    </xf>
    <xf numFmtId="6" fontId="15" fillId="0" borderId="0" xfId="0" applyNumberFormat="1" applyFont="1" applyBorder="1" applyAlignment="1">
      <alignment vertical="center" wrapText="1"/>
    </xf>
    <xf numFmtId="10" fontId="15" fillId="35" borderId="0" xfId="0" applyNumberFormat="1" applyFont="1" applyFill="1" applyBorder="1" applyAlignment="1">
      <alignment horizontal="right" wrapText="1"/>
    </xf>
    <xf numFmtId="6" fontId="17" fillId="45" borderId="71" xfId="0" applyNumberFormat="1" applyFont="1" applyFill="1" applyBorder="1" applyAlignment="1">
      <alignment horizontal="right" wrapText="1"/>
    </xf>
    <xf numFmtId="0" fontId="17" fillId="0" borderId="59" xfId="0" applyFont="1" applyBorder="1" applyAlignment="1">
      <alignment horizontal="center" wrapText="1"/>
    </xf>
    <xf numFmtId="9" fontId="15" fillId="0" borderId="76" xfId="0" applyNumberFormat="1" applyFont="1" applyBorder="1" applyAlignment="1">
      <alignment horizontal="center" wrapText="1"/>
    </xf>
    <xf numFmtId="0" fontId="15" fillId="0" borderId="76" xfId="0" applyFont="1" applyBorder="1" applyAlignment="1">
      <alignment wrapText="1"/>
    </xf>
    <xf numFmtId="0" fontId="15" fillId="0" borderId="77" xfId="0" applyFont="1" applyBorder="1" applyAlignment="1">
      <alignment wrapText="1"/>
    </xf>
    <xf numFmtId="0" fontId="15" fillId="0" borderId="38" xfId="0" applyFont="1" applyBorder="1" applyAlignment="1">
      <alignment vertical="top" wrapText="1"/>
    </xf>
    <xf numFmtId="0" fontId="15" fillId="0" borderId="39" xfId="0" applyFont="1" applyBorder="1" applyAlignment="1">
      <alignment horizontal="center" vertical="top" wrapText="1"/>
    </xf>
    <xf numFmtId="0" fontId="15" fillId="0" borderId="39" xfId="0" applyFont="1" applyBorder="1" applyAlignment="1">
      <alignment vertical="top" wrapText="1"/>
    </xf>
    <xf numFmtId="0" fontId="15" fillId="0" borderId="78" xfId="0" applyFont="1" applyBorder="1" applyAlignment="1">
      <alignment wrapText="1"/>
    </xf>
    <xf numFmtId="0" fontId="17" fillId="0" borderId="41" xfId="0" applyFont="1" applyBorder="1" applyAlignment="1">
      <alignment horizontal="center" vertical="top" wrapText="1"/>
    </xf>
    <xf numFmtId="0" fontId="17" fillId="0" borderId="52" xfId="0" applyFont="1" applyBorder="1" applyAlignment="1">
      <alignment horizontal="center" wrapText="1"/>
    </xf>
    <xf numFmtId="0" fontId="15" fillId="0" borderId="41" xfId="0" applyFont="1" applyBorder="1" applyAlignment="1">
      <alignment horizontal="center" wrapText="1"/>
    </xf>
    <xf numFmtId="0" fontId="15" fillId="0" borderId="52" xfId="0" applyFont="1" applyBorder="1" applyAlignment="1">
      <alignment horizontal="center" wrapText="1"/>
    </xf>
    <xf numFmtId="9" fontId="15" fillId="0" borderId="41" xfId="0" applyNumberFormat="1" applyFont="1" applyBorder="1" applyAlignment="1">
      <alignment horizontal="center" wrapText="1"/>
    </xf>
    <xf numFmtId="9" fontId="15" fillId="0" borderId="47" xfId="0" applyNumberFormat="1" applyFont="1" applyBorder="1" applyAlignment="1">
      <alignment horizontal="center" wrapText="1"/>
    </xf>
    <xf numFmtId="6" fontId="15" fillId="0" borderId="48" xfId="0" applyNumberFormat="1" applyFont="1" applyBorder="1" applyAlignment="1">
      <alignment horizontal="center" wrapText="1"/>
    </xf>
    <xf numFmtId="0" fontId="15" fillId="0" borderId="53" xfId="0" applyFont="1" applyBorder="1" applyAlignment="1">
      <alignment horizontal="center" wrapText="1"/>
    </xf>
    <xf numFmtId="0" fontId="18" fillId="35" borderId="0" xfId="0" applyFont="1" applyFill="1" applyBorder="1" applyAlignment="1">
      <alignment wrapText="1"/>
    </xf>
    <xf numFmtId="44" fontId="15" fillId="11" borderId="78" xfId="0" applyNumberFormat="1" applyFont="1" applyFill="1" applyBorder="1" applyAlignment="1">
      <alignment horizontal="right" vertical="center" wrapText="1"/>
    </xf>
    <xf numFmtId="44" fontId="17" fillId="46" borderId="71" xfId="0" applyNumberFormat="1" applyFont="1" applyFill="1" applyBorder="1" applyAlignment="1">
      <alignment horizontal="right" wrapText="1"/>
    </xf>
    <xf numFmtId="8" fontId="15" fillId="0" borderId="12" xfId="0" applyNumberFormat="1" applyFont="1" applyBorder="1" applyAlignment="1">
      <alignment horizontal="center" wrapText="1"/>
    </xf>
    <xf numFmtId="0" fontId="17" fillId="0" borderId="0" xfId="0" applyFont="1" applyFill="1" applyBorder="1" applyAlignment="1">
      <alignment horizontal="right" vertical="top" wrapText="1"/>
    </xf>
    <xf numFmtId="0" fontId="17" fillId="0" borderId="0" xfId="0" applyFont="1" applyFill="1" applyBorder="1" applyAlignment="1">
      <alignment horizontal="right" wrapText="1"/>
    </xf>
    <xf numFmtId="44" fontId="17" fillId="0" borderId="0" xfId="0" applyNumberFormat="1" applyFont="1" applyFill="1" applyBorder="1" applyAlignment="1">
      <alignment horizontal="right" wrapText="1"/>
    </xf>
    <xf numFmtId="174" fontId="17" fillId="47" borderId="71" xfId="0" applyNumberFormat="1" applyFont="1" applyFill="1" applyBorder="1" applyAlignment="1">
      <alignment horizontal="right" wrapText="1"/>
    </xf>
    <xf numFmtId="0" fontId="17" fillId="0" borderId="66" xfId="0" applyFont="1" applyBorder="1" applyAlignment="1">
      <alignment horizontal="left" vertical="center" wrapText="1"/>
    </xf>
    <xf numFmtId="0" fontId="17" fillId="0" borderId="0" xfId="0" applyFont="1" applyBorder="1" applyAlignment="1">
      <alignment horizontal="center" vertical="top" wrapText="1"/>
    </xf>
    <xf numFmtId="0" fontId="17" fillId="0" borderId="0" xfId="0" applyFont="1" applyBorder="1" applyAlignment="1">
      <alignment horizontal="center" wrapText="1"/>
    </xf>
    <xf numFmtId="9" fontId="15" fillId="0" borderId="0" xfId="0" applyNumberFormat="1" applyFont="1" applyBorder="1" applyAlignment="1">
      <alignment horizontal="center" wrapText="1"/>
    </xf>
    <xf numFmtId="6" fontId="15" fillId="0" borderId="0" xfId="0" applyNumberFormat="1" applyFont="1" applyBorder="1" applyAlignment="1">
      <alignment horizontal="center" wrapText="1"/>
    </xf>
    <xf numFmtId="8" fontId="15" fillId="0" borderId="0" xfId="0" applyNumberFormat="1" applyFont="1" applyBorder="1" applyAlignment="1">
      <alignment horizontal="center" wrapText="1"/>
    </xf>
    <xf numFmtId="44" fontId="0" fillId="0" borderId="0" xfId="44" applyFont="1" applyAlignment="1">
      <alignment/>
    </xf>
    <xf numFmtId="180" fontId="15" fillId="0" borderId="12" xfId="0" applyNumberFormat="1" applyFont="1" applyBorder="1" applyAlignment="1">
      <alignment horizontal="center" wrapText="1"/>
    </xf>
    <xf numFmtId="180" fontId="15" fillId="0" borderId="12" xfId="44" applyNumberFormat="1" applyFont="1" applyBorder="1" applyAlignment="1">
      <alignment horizontal="center" wrapText="1"/>
    </xf>
    <xf numFmtId="0" fontId="17" fillId="0" borderId="0" xfId="0" applyFont="1" applyBorder="1" applyAlignment="1">
      <alignment horizontal="center" vertical="top" wrapText="1"/>
    </xf>
    <xf numFmtId="0" fontId="17" fillId="0" borderId="72" xfId="0" applyFont="1" applyBorder="1" applyAlignment="1">
      <alignment horizontal="center" vertical="top" wrapText="1"/>
    </xf>
    <xf numFmtId="0" fontId="17" fillId="0" borderId="79" xfId="0" applyFont="1" applyBorder="1" applyAlignment="1">
      <alignment horizontal="center" vertical="top" wrapText="1"/>
    </xf>
    <xf numFmtId="0" fontId="17" fillId="0" borderId="73" xfId="0" applyFont="1" applyBorder="1" applyAlignment="1">
      <alignment horizontal="center" vertical="top" wrapText="1"/>
    </xf>
    <xf numFmtId="0" fontId="4" fillId="48" borderId="14" xfId="0" applyFont="1" applyFill="1" applyBorder="1" applyAlignment="1">
      <alignment horizontal="left" vertical="top" wrapText="1"/>
    </xf>
    <xf numFmtId="0" fontId="4" fillId="48" borderId="14" xfId="0" applyFont="1" applyFill="1" applyBorder="1" applyAlignment="1">
      <alignment horizontal="left"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2" xfId="0" applyFont="1" applyBorder="1" applyAlignment="1">
      <alignment horizontal="right" vertical="center" wrapText="1"/>
    </xf>
    <xf numFmtId="0" fontId="0" fillId="0" borderId="12" xfId="0" applyFont="1" applyBorder="1" applyAlignment="1">
      <alignment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48" borderId="12" xfId="0" applyFont="1" applyFill="1" applyBorder="1" applyAlignment="1">
      <alignment horizontal="center" vertical="center" wrapText="1"/>
    </xf>
    <xf numFmtId="0" fontId="0" fillId="48" borderId="12" xfId="0" applyFill="1" applyBorder="1" applyAlignment="1">
      <alignment vertical="center" wrapText="1"/>
    </xf>
    <xf numFmtId="0" fontId="4" fillId="0" borderId="13" xfId="0" applyFont="1" applyBorder="1" applyAlignment="1">
      <alignment horizontal="center" vertical="center" wrapText="1"/>
    </xf>
    <xf numFmtId="0" fontId="0" fillId="0" borderId="13" xfId="0" applyBorder="1" applyAlignment="1">
      <alignment vertical="center" wrapText="1"/>
    </xf>
    <xf numFmtId="0" fontId="0" fillId="0" borderId="10" xfId="0" applyBorder="1" applyAlignment="1">
      <alignment vertical="center" wrapText="1"/>
    </xf>
    <xf numFmtId="0" fontId="4" fillId="48" borderId="29" xfId="0" applyFont="1" applyFill="1" applyBorder="1" applyAlignment="1">
      <alignment horizontal="center" vertical="center" wrapText="1"/>
    </xf>
    <xf numFmtId="0" fontId="4" fillId="48" borderId="80" xfId="0" applyFont="1" applyFill="1" applyBorder="1" applyAlignment="1">
      <alignment horizontal="center" vertical="center" wrapText="1"/>
    </xf>
    <xf numFmtId="0" fontId="4" fillId="48" borderId="17" xfId="0" applyFont="1" applyFill="1" applyBorder="1" applyAlignment="1">
      <alignment horizontal="center" vertical="center" wrapText="1"/>
    </xf>
    <xf numFmtId="0" fontId="0" fillId="48" borderId="12" xfId="0" applyFont="1" applyFill="1" applyBorder="1" applyAlignment="1">
      <alignment horizontal="right" vertical="top" wrapText="1"/>
    </xf>
    <xf numFmtId="0" fontId="0" fillId="48" borderId="12" xfId="0" applyFont="1" applyFill="1" applyBorder="1" applyAlignment="1">
      <alignment horizontal="right" wrapText="1"/>
    </xf>
    <xf numFmtId="0" fontId="2" fillId="0" borderId="29" xfId="0" applyFont="1" applyBorder="1" applyAlignment="1">
      <alignment horizontal="left" vertical="center" wrapText="1"/>
    </xf>
    <xf numFmtId="0" fontId="0" fillId="0" borderId="80" xfId="0" applyBorder="1" applyAlignment="1">
      <alignment horizontal="left" vertical="center" wrapText="1"/>
    </xf>
    <xf numFmtId="0" fontId="0" fillId="0" borderId="17" xfId="0" applyBorder="1" applyAlignment="1">
      <alignment horizontal="left" vertical="center" wrapText="1"/>
    </xf>
    <xf numFmtId="0" fontId="2" fillId="0" borderId="12" xfId="0" applyFont="1" applyBorder="1" applyAlignment="1">
      <alignment vertical="top" wrapText="1"/>
    </xf>
    <xf numFmtId="0" fontId="0" fillId="0" borderId="12" xfId="0" applyBorder="1" applyAlignment="1">
      <alignment vertical="top" wrapText="1"/>
    </xf>
    <xf numFmtId="0" fontId="4" fillId="48" borderId="17" xfId="0" applyFont="1" applyFill="1" applyBorder="1" applyAlignment="1">
      <alignment horizontal="left" vertical="center" wrapText="1"/>
    </xf>
    <xf numFmtId="0" fontId="0" fillId="0" borderId="12" xfId="0" applyBorder="1" applyAlignment="1">
      <alignment horizontal="left" vertical="center" wrapText="1"/>
    </xf>
    <xf numFmtId="0" fontId="4" fillId="0" borderId="18" xfId="0" applyFont="1"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vertical="center" wrapText="1"/>
    </xf>
    <xf numFmtId="0" fontId="2" fillId="0" borderId="12" xfId="0" applyFont="1" applyBorder="1" applyAlignment="1">
      <alignment vertical="center" wrapText="1"/>
    </xf>
    <xf numFmtId="0" fontId="0" fillId="0" borderId="12" xfId="0" applyBorder="1" applyAlignment="1">
      <alignment wrapText="1"/>
    </xf>
    <xf numFmtId="0" fontId="4" fillId="48" borderId="12" xfId="0" applyFont="1" applyFill="1" applyBorder="1" applyAlignment="1">
      <alignment horizontal="right" vertical="center" wrapText="1"/>
    </xf>
    <xf numFmtId="0" fontId="2" fillId="0" borderId="16" xfId="0" applyFont="1" applyBorder="1" applyAlignment="1">
      <alignment horizontal="right" vertical="center" wrapText="1"/>
    </xf>
    <xf numFmtId="0" fontId="0" fillId="0" borderId="81" xfId="0" applyFont="1" applyBorder="1" applyAlignment="1">
      <alignment vertical="center" wrapText="1"/>
    </xf>
    <xf numFmtId="0" fontId="4" fillId="48" borderId="12" xfId="0" applyFont="1" applyFill="1" applyBorder="1" applyAlignment="1">
      <alignment horizontal="right" vertical="top" wrapText="1"/>
    </xf>
    <xf numFmtId="0" fontId="4" fillId="48" borderId="12" xfId="0" applyFont="1" applyFill="1" applyBorder="1" applyAlignment="1">
      <alignment wrapText="1"/>
    </xf>
    <xf numFmtId="0" fontId="2" fillId="0" borderId="19" xfId="0" applyFont="1" applyBorder="1" applyAlignment="1">
      <alignment horizontal="right" vertical="center" wrapText="1"/>
    </xf>
    <xf numFmtId="0" fontId="0" fillId="0" borderId="0" xfId="0" applyFont="1" applyBorder="1" applyAlignment="1">
      <alignment vertical="center" wrapText="1"/>
    </xf>
    <xf numFmtId="0" fontId="0" fillId="48" borderId="12" xfId="0" applyFill="1" applyBorder="1" applyAlignment="1">
      <alignment horizontal="right" vertical="top" wrapText="1"/>
    </xf>
    <xf numFmtId="0" fontId="1" fillId="0" borderId="12" xfId="0" applyFont="1" applyBorder="1" applyAlignment="1">
      <alignment horizontal="left" vertical="center" wrapText="1"/>
    </xf>
    <xf numFmtId="0" fontId="1" fillId="0" borderId="29" xfId="0" applyFont="1" applyBorder="1" applyAlignment="1">
      <alignment horizontal="left" vertical="center" wrapText="1"/>
    </xf>
    <xf numFmtId="0" fontId="4" fillId="48" borderId="29" xfId="0" applyFont="1" applyFill="1" applyBorder="1" applyAlignment="1">
      <alignment/>
    </xf>
    <xf numFmtId="0" fontId="4" fillId="48" borderId="80" xfId="0" applyFont="1" applyFill="1" applyBorder="1" applyAlignment="1">
      <alignment/>
    </xf>
    <xf numFmtId="0" fontId="4" fillId="48" borderId="82" xfId="0" applyFont="1" applyFill="1" applyBorder="1" applyAlignment="1">
      <alignment/>
    </xf>
    <xf numFmtId="0" fontId="4" fillId="48" borderId="11" xfId="0" applyFont="1" applyFill="1" applyBorder="1" applyAlignment="1">
      <alignment/>
    </xf>
    <xf numFmtId="0" fontId="2" fillId="0" borderId="29" xfId="0" applyFont="1" applyBorder="1" applyAlignment="1">
      <alignment horizontal="left" vertical="center"/>
    </xf>
    <xf numFmtId="0" fontId="0" fillId="0" borderId="80" xfId="0" applyBorder="1" applyAlignment="1">
      <alignment/>
    </xf>
    <xf numFmtId="0" fontId="0" fillId="0" borderId="17" xfId="0" applyBorder="1" applyAlignment="1">
      <alignment/>
    </xf>
    <xf numFmtId="0" fontId="0" fillId="0" borderId="12" xfId="0" applyBorder="1" applyAlignment="1">
      <alignment horizontal="left" vertical="center"/>
    </xf>
    <xf numFmtId="0" fontId="0" fillId="0" borderId="29" xfId="0" applyBorder="1" applyAlignment="1">
      <alignment horizontal="left" vertical="center"/>
    </xf>
    <xf numFmtId="0" fontId="4" fillId="0" borderId="12" xfId="0" applyFont="1" applyBorder="1" applyAlignment="1">
      <alignment vertical="center" wrapText="1"/>
    </xf>
    <xf numFmtId="0" fontId="5" fillId="49" borderId="12" xfId="0" applyFont="1" applyFill="1" applyBorder="1" applyAlignment="1">
      <alignment horizontal="center" vertical="center" wrapText="1"/>
    </xf>
    <xf numFmtId="0" fontId="2" fillId="0" borderId="20" xfId="0" applyFont="1" applyBorder="1" applyAlignment="1">
      <alignment horizontal="right" vertical="center" wrapText="1"/>
    </xf>
    <xf numFmtId="0" fontId="0" fillId="0" borderId="82" xfId="0" applyFont="1" applyBorder="1" applyAlignment="1">
      <alignment horizontal="right" vertical="center" wrapText="1"/>
    </xf>
    <xf numFmtId="0" fontId="9" fillId="0" borderId="12" xfId="0" applyFont="1" applyBorder="1" applyAlignment="1">
      <alignment horizontal="left" vertical="center" wrapText="1"/>
    </xf>
    <xf numFmtId="0" fontId="0" fillId="0" borderId="12" xfId="0" applyFont="1" applyBorder="1" applyAlignment="1">
      <alignment horizontal="right" vertical="center" wrapText="1"/>
    </xf>
    <xf numFmtId="0" fontId="4" fillId="48" borderId="12" xfId="0" applyFont="1" applyFill="1" applyBorder="1" applyAlignment="1">
      <alignment horizontal="right" wrapText="1"/>
    </xf>
    <xf numFmtId="0" fontId="0" fillId="48" borderId="12" xfId="0" applyFill="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12" fillId="0" borderId="29" xfId="0" applyFont="1" applyBorder="1" applyAlignment="1">
      <alignment horizontal="center" vertical="center"/>
    </xf>
    <xf numFmtId="0" fontId="12" fillId="0" borderId="80" xfId="0" applyFont="1" applyBorder="1" applyAlignment="1">
      <alignment horizontal="center" vertical="center"/>
    </xf>
    <xf numFmtId="0" fontId="12" fillId="0" borderId="17" xfId="0" applyFont="1" applyBorder="1" applyAlignment="1">
      <alignment horizontal="center" vertical="center"/>
    </xf>
    <xf numFmtId="0" fontId="2" fillId="0" borderId="29" xfId="0" applyFont="1" applyBorder="1" applyAlignment="1">
      <alignment horizontal="left" wrapText="1"/>
    </xf>
    <xf numFmtId="0" fontId="2" fillId="0" borderId="80" xfId="0" applyFont="1" applyBorder="1" applyAlignment="1">
      <alignment horizontal="left" wrapText="1"/>
    </xf>
    <xf numFmtId="0" fontId="2" fillId="0" borderId="17" xfId="0" applyFont="1" applyBorder="1" applyAlignment="1">
      <alignment horizontal="left" wrapText="1"/>
    </xf>
    <xf numFmtId="0" fontId="2" fillId="0" borderId="20" xfId="0" applyFont="1" applyBorder="1" applyAlignment="1">
      <alignment horizontal="justify" vertical="center" wrapText="1"/>
    </xf>
    <xf numFmtId="0" fontId="0" fillId="0" borderId="82" xfId="0" applyFont="1" applyBorder="1" applyAlignment="1">
      <alignment horizontal="justify" vertical="center" wrapText="1"/>
    </xf>
    <xf numFmtId="0" fontId="0" fillId="0" borderId="11" xfId="0" applyFont="1" applyBorder="1" applyAlignment="1">
      <alignment horizontal="justify" vertical="center" wrapText="1"/>
    </xf>
    <xf numFmtId="0" fontId="2" fillId="33" borderId="29" xfId="0" applyFont="1" applyFill="1" applyBorder="1" applyAlignment="1">
      <alignment horizontal="center" vertical="center"/>
    </xf>
    <xf numFmtId="0" fontId="2" fillId="33" borderId="17" xfId="0" applyFont="1" applyFill="1" applyBorder="1" applyAlignment="1">
      <alignment horizontal="center" vertical="center"/>
    </xf>
    <xf numFmtId="0" fontId="0" fillId="0" borderId="29" xfId="0" applyFont="1" applyBorder="1" applyAlignment="1">
      <alignment horizontal="left" vertical="center" wrapText="1"/>
    </xf>
    <xf numFmtId="0" fontId="2" fillId="0" borderId="80" xfId="0" applyFont="1" applyBorder="1" applyAlignment="1">
      <alignment horizontal="left" vertical="center" wrapText="1"/>
    </xf>
    <xf numFmtId="0" fontId="2" fillId="0" borderId="17" xfId="0" applyFont="1" applyBorder="1" applyAlignment="1">
      <alignment horizontal="left" vertical="center" wrapText="1"/>
    </xf>
    <xf numFmtId="0" fontId="2" fillId="0" borderId="29" xfId="0" applyFont="1" applyBorder="1" applyAlignment="1">
      <alignment horizontal="center" vertical="center" wrapText="1"/>
    </xf>
    <xf numFmtId="0" fontId="0" fillId="0" borderId="80"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xf>
    <xf numFmtId="0" fontId="2" fillId="0" borderId="29" xfId="0" applyFont="1" applyBorder="1" applyAlignment="1">
      <alignment horizontal="right" vertical="center" wrapText="1"/>
    </xf>
    <xf numFmtId="0" fontId="0" fillId="0" borderId="80" xfId="0" applyFont="1" applyBorder="1" applyAlignment="1">
      <alignment horizontal="right" vertical="center" wrapText="1"/>
    </xf>
    <xf numFmtId="0" fontId="0" fillId="48" borderId="12" xfId="0" applyFont="1" applyFill="1" applyBorder="1" applyAlignment="1">
      <alignment vertical="center" wrapText="1"/>
    </xf>
    <xf numFmtId="0" fontId="17" fillId="50" borderId="72" xfId="0" applyFont="1" applyFill="1" applyBorder="1" applyAlignment="1">
      <alignment horizontal="center" vertical="center" wrapText="1"/>
    </xf>
    <xf numFmtId="0" fontId="17" fillId="50" borderId="79" xfId="0" applyFont="1" applyFill="1" applyBorder="1" applyAlignment="1">
      <alignment horizontal="center" vertical="center" wrapText="1"/>
    </xf>
    <xf numFmtId="0" fontId="17" fillId="50" borderId="83" xfId="0" applyFont="1" applyFill="1" applyBorder="1" applyAlignment="1">
      <alignment horizontal="center" vertical="center" wrapText="1"/>
    </xf>
    <xf numFmtId="0" fontId="17" fillId="0" borderId="84" xfId="0" applyFont="1" applyBorder="1" applyAlignment="1">
      <alignment horizontal="right" vertical="center" wrapText="1"/>
    </xf>
    <xf numFmtId="0" fontId="17" fillId="0" borderId="85" xfId="0" applyFont="1" applyBorder="1" applyAlignment="1">
      <alignment horizontal="right" vertical="center" wrapText="1"/>
    </xf>
    <xf numFmtId="0" fontId="17" fillId="0" borderId="86" xfId="0" applyFont="1" applyBorder="1" applyAlignment="1">
      <alignment horizontal="right" vertical="center" wrapText="1"/>
    </xf>
    <xf numFmtId="0" fontId="17" fillId="0" borderId="0" xfId="0" applyFont="1" applyBorder="1" applyAlignment="1">
      <alignment horizontal="left" vertical="top" wrapText="1"/>
    </xf>
    <xf numFmtId="0" fontId="17" fillId="0" borderId="87" xfId="0" applyFont="1" applyBorder="1" applyAlignment="1">
      <alignment horizontal="left" vertical="top" wrapText="1"/>
    </xf>
    <xf numFmtId="0" fontId="0" fillId="0" borderId="66" xfId="0" applyBorder="1" applyAlignment="1">
      <alignment horizontal="left"/>
    </xf>
    <xf numFmtId="0" fontId="16" fillId="0" borderId="0" xfId="0" applyFont="1" applyBorder="1" applyAlignment="1">
      <alignment horizontal="left" vertical="top" wrapText="1"/>
    </xf>
    <xf numFmtId="0" fontId="16" fillId="0" borderId="87" xfId="0" applyFont="1" applyBorder="1" applyAlignment="1">
      <alignment horizontal="left" vertical="top" wrapText="1"/>
    </xf>
    <xf numFmtId="0" fontId="17" fillId="0" borderId="59" xfId="0" applyFont="1" applyBorder="1" applyAlignment="1">
      <alignment horizontal="right" vertical="center" wrapText="1"/>
    </xf>
    <xf numFmtId="0" fontId="17" fillId="0" borderId="76" xfId="0" applyFont="1" applyBorder="1" applyAlignment="1">
      <alignment horizontal="right" vertical="center" wrapText="1"/>
    </xf>
    <xf numFmtId="0" fontId="17" fillId="0" borderId="72" xfId="0" applyFont="1" applyBorder="1" applyAlignment="1">
      <alignment horizontal="right" vertical="center" wrapText="1"/>
    </xf>
    <xf numFmtId="0" fontId="17" fillId="0" borderId="79" xfId="0" applyFont="1" applyBorder="1" applyAlignment="1">
      <alignment horizontal="right" vertical="center" wrapText="1"/>
    </xf>
    <xf numFmtId="0" fontId="17" fillId="0" borderId="88" xfId="0" applyFont="1" applyBorder="1" applyAlignment="1">
      <alignment horizontal="right" vertical="center" wrapText="1"/>
    </xf>
    <xf numFmtId="0" fontId="17" fillId="51" borderId="67" xfId="0" applyFont="1" applyFill="1" applyBorder="1" applyAlignment="1">
      <alignment horizontal="center" vertical="center" wrapText="1"/>
    </xf>
    <xf numFmtId="0" fontId="17" fillId="51" borderId="74" xfId="0" applyFont="1" applyFill="1" applyBorder="1" applyAlignment="1">
      <alignment horizontal="center" vertical="center" wrapText="1"/>
    </xf>
    <xf numFmtId="0" fontId="17" fillId="51" borderId="75" xfId="0" applyFont="1" applyFill="1" applyBorder="1" applyAlignment="1">
      <alignment horizontal="center" vertical="center" wrapText="1"/>
    </xf>
    <xf numFmtId="0" fontId="17" fillId="0" borderId="79" xfId="0" applyFont="1" applyFill="1" applyBorder="1" applyAlignment="1">
      <alignment horizontal="right" wrapText="1"/>
    </xf>
    <xf numFmtId="0" fontId="17" fillId="0" borderId="73" xfId="0" applyFont="1" applyFill="1" applyBorder="1" applyAlignment="1">
      <alignment horizontal="right" wrapText="1"/>
    </xf>
    <xf numFmtId="0" fontId="17" fillId="0" borderId="0" xfId="0" applyFont="1" applyBorder="1" applyAlignment="1">
      <alignment horizontal="right" wrapText="1"/>
    </xf>
    <xf numFmtId="0" fontId="17" fillId="17" borderId="79" xfId="0" applyFont="1" applyFill="1" applyBorder="1" applyAlignment="1">
      <alignment horizontal="center" wrapText="1"/>
    </xf>
    <xf numFmtId="0" fontId="17" fillId="17" borderId="73" xfId="0" applyFont="1" applyFill="1" applyBorder="1" applyAlignment="1">
      <alignment horizontal="center" wrapText="1"/>
    </xf>
    <xf numFmtId="0" fontId="54" fillId="32" borderId="72" xfId="0" applyFont="1" applyFill="1" applyBorder="1" applyAlignment="1">
      <alignment horizontal="center" vertical="center" wrapText="1"/>
    </xf>
    <xf numFmtId="0" fontId="54" fillId="32" borderId="79" xfId="0" applyFont="1" applyFill="1" applyBorder="1" applyAlignment="1">
      <alignment horizontal="center" vertical="center" wrapText="1"/>
    </xf>
    <xf numFmtId="0" fontId="54" fillId="32" borderId="73" xfId="0" applyFont="1" applyFill="1" applyBorder="1" applyAlignment="1">
      <alignment horizontal="center" vertical="center" wrapText="1"/>
    </xf>
    <xf numFmtId="0" fontId="17" fillId="52" borderId="72" xfId="0" applyFont="1" applyFill="1" applyBorder="1" applyAlignment="1">
      <alignment horizontal="center" vertical="center" wrapText="1"/>
    </xf>
    <xf numFmtId="0" fontId="17" fillId="52" borderId="79" xfId="0" applyFont="1" applyFill="1" applyBorder="1" applyAlignment="1">
      <alignment horizontal="center" vertical="center" wrapText="1"/>
    </xf>
    <xf numFmtId="0" fontId="17" fillId="52" borderId="73" xfId="0" applyFont="1" applyFill="1" applyBorder="1" applyAlignment="1">
      <alignment horizontal="center" vertical="center" wrapText="1"/>
    </xf>
    <xf numFmtId="0" fontId="17" fillId="41" borderId="59" xfId="0" applyFont="1" applyFill="1" applyBorder="1" applyAlignment="1">
      <alignment horizontal="center" wrapText="1"/>
    </xf>
    <xf numFmtId="0" fontId="17" fillId="41" borderId="76" xfId="0" applyFont="1" applyFill="1" applyBorder="1" applyAlignment="1">
      <alignment horizontal="center" wrapText="1"/>
    </xf>
    <xf numFmtId="0" fontId="17" fillId="41" borderId="89" xfId="0" applyFont="1" applyFill="1" applyBorder="1" applyAlignment="1">
      <alignment horizontal="center" wrapText="1"/>
    </xf>
    <xf numFmtId="0" fontId="17" fillId="53" borderId="72" xfId="0" applyFont="1" applyFill="1" applyBorder="1" applyAlignment="1">
      <alignment horizontal="center" vertical="center" wrapText="1"/>
    </xf>
    <xf numFmtId="0" fontId="17" fillId="53" borderId="79" xfId="0" applyFont="1" applyFill="1" applyBorder="1" applyAlignment="1">
      <alignment horizontal="center" vertical="center" wrapText="1"/>
    </xf>
    <xf numFmtId="0" fontId="17" fillId="0" borderId="59" xfId="0" applyFont="1" applyBorder="1" applyAlignment="1">
      <alignment horizontal="center" vertical="top" wrapText="1"/>
    </xf>
    <xf numFmtId="0" fontId="17" fillId="0" borderId="76" xfId="0" applyFont="1" applyBorder="1" applyAlignment="1">
      <alignment horizontal="center" vertical="top" wrapText="1"/>
    </xf>
    <xf numFmtId="0" fontId="17" fillId="0" borderId="77" xfId="0" applyFont="1" applyBorder="1" applyAlignment="1">
      <alignment horizontal="center" vertical="top" wrapText="1"/>
    </xf>
    <xf numFmtId="0" fontId="17" fillId="0" borderId="0" xfId="0" applyFont="1" applyBorder="1" applyAlignment="1">
      <alignment horizontal="right" vertical="top" wrapText="1"/>
    </xf>
    <xf numFmtId="0" fontId="17" fillId="0" borderId="59" xfId="0" applyFont="1" applyBorder="1" applyAlignment="1">
      <alignment horizontal="right" vertical="top" wrapText="1"/>
    </xf>
    <xf numFmtId="0" fontId="17" fillId="0" borderId="76" xfId="0" applyFont="1" applyBorder="1" applyAlignment="1">
      <alignment horizontal="right" vertical="top" wrapText="1"/>
    </xf>
    <xf numFmtId="0" fontId="17" fillId="0" borderId="77" xfId="0" applyFont="1" applyBorder="1" applyAlignment="1">
      <alignment horizontal="right" vertical="top" wrapText="1"/>
    </xf>
    <xf numFmtId="0" fontId="17" fillId="0" borderId="47" xfId="0" applyFont="1" applyBorder="1" applyAlignment="1">
      <alignment horizontal="right" vertical="top" wrapText="1"/>
    </xf>
    <xf numFmtId="0" fontId="17" fillId="0" borderId="48" xfId="0" applyFont="1" applyBorder="1" applyAlignment="1">
      <alignment horizontal="right" vertical="top" wrapText="1"/>
    </xf>
    <xf numFmtId="0" fontId="15" fillId="11" borderId="39" xfId="0" applyFont="1" applyFill="1" applyBorder="1" applyAlignment="1">
      <alignment vertical="center" wrapText="1"/>
    </xf>
    <xf numFmtId="0" fontId="15" fillId="11" borderId="48" xfId="0" applyFont="1" applyFill="1" applyBorder="1" applyAlignment="1">
      <alignment vertical="center" wrapText="1"/>
    </xf>
    <xf numFmtId="0" fontId="15" fillId="0" borderId="0" xfId="0" applyFont="1" applyBorder="1" applyAlignment="1">
      <alignment wrapText="1"/>
    </xf>
    <xf numFmtId="0" fontId="16" fillId="0" borderId="74" xfId="0" applyFont="1" applyBorder="1" applyAlignment="1">
      <alignment horizontal="center" vertical="top" wrapText="1"/>
    </xf>
    <xf numFmtId="0" fontId="16" fillId="0" borderId="75" xfId="0" applyFont="1" applyBorder="1" applyAlignment="1">
      <alignment horizontal="center" vertical="top" wrapText="1"/>
    </xf>
    <xf numFmtId="0" fontId="17" fillId="54" borderId="72" xfId="0" applyFont="1" applyFill="1" applyBorder="1" applyAlignment="1">
      <alignment horizontal="center" vertical="center" wrapText="1"/>
    </xf>
    <xf numFmtId="0" fontId="17" fillId="54" borderId="79" xfId="0" applyFont="1" applyFill="1" applyBorder="1" applyAlignment="1">
      <alignment horizontal="center" vertical="center" wrapText="1"/>
    </xf>
    <xf numFmtId="0" fontId="17" fillId="54" borderId="83" xfId="0" applyFont="1" applyFill="1" applyBorder="1" applyAlignment="1">
      <alignment horizontal="center" vertical="center" wrapText="1"/>
    </xf>
    <xf numFmtId="0" fontId="17" fillId="42" borderId="0" xfId="0" applyFont="1" applyFill="1" applyBorder="1" applyAlignment="1">
      <alignment horizontal="right" vertical="center" wrapText="1"/>
    </xf>
    <xf numFmtId="0" fontId="17" fillId="55" borderId="59" xfId="0" applyFont="1" applyFill="1" applyBorder="1" applyAlignment="1">
      <alignment horizontal="center" vertical="center" wrapText="1"/>
    </xf>
    <xf numFmtId="0" fontId="17" fillId="55" borderId="76" xfId="0" applyFont="1" applyFill="1" applyBorder="1" applyAlignment="1">
      <alignment horizontal="center" vertical="center" wrapText="1"/>
    </xf>
    <xf numFmtId="0" fontId="17" fillId="55" borderId="89" xfId="0" applyFont="1" applyFill="1" applyBorder="1" applyAlignment="1">
      <alignment horizontal="center" vertical="center" wrapText="1"/>
    </xf>
    <xf numFmtId="0" fontId="17" fillId="41" borderId="77" xfId="0" applyFont="1" applyFill="1" applyBorder="1" applyAlignment="1">
      <alignment horizontal="center" wrapText="1"/>
    </xf>
    <xf numFmtId="0" fontId="17" fillId="15" borderId="59" xfId="0" applyFont="1" applyFill="1" applyBorder="1" applyAlignment="1">
      <alignment horizontal="center" wrapText="1"/>
    </xf>
    <xf numFmtId="0" fontId="17" fillId="15" borderId="76" xfId="0" applyFont="1" applyFill="1" applyBorder="1" applyAlignment="1">
      <alignment horizontal="center" wrapText="1"/>
    </xf>
    <xf numFmtId="0" fontId="17" fillId="15" borderId="77"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47"/>
  <sheetViews>
    <sheetView tabSelected="1" workbookViewId="0" topLeftCell="A118">
      <selection activeCell="M133" sqref="M133"/>
    </sheetView>
  </sheetViews>
  <sheetFormatPr defaultColWidth="9.140625" defaultRowHeight="12.75"/>
  <cols>
    <col min="1" max="1" width="33.8515625" style="0" customWidth="1"/>
    <col min="2" max="2" width="5.57421875" style="0" bestFit="1" customWidth="1"/>
    <col min="3" max="3" width="7.00390625" style="0" bestFit="1" customWidth="1"/>
    <col min="4" max="5" width="10.7109375" style="0" customWidth="1"/>
    <col min="6" max="7" width="15.00390625" style="0" customWidth="1"/>
    <col min="10" max="10" width="14.8515625" style="0" customWidth="1"/>
    <col min="11" max="11" width="11.57421875" style="0" customWidth="1"/>
    <col min="12" max="12" width="15.00390625" style="0" customWidth="1"/>
    <col min="13" max="13" width="16.28125" style="0" customWidth="1"/>
  </cols>
  <sheetData>
    <row r="1" spans="1:7" ht="21.75" customHeight="1">
      <c r="A1" s="379" t="s">
        <v>114</v>
      </c>
      <c r="B1" s="380"/>
      <c r="C1" s="380"/>
      <c r="D1" s="380"/>
      <c r="E1" s="380"/>
      <c r="F1" s="380"/>
      <c r="G1" s="381"/>
    </row>
    <row r="2" spans="1:7" ht="26.25" customHeight="1">
      <c r="A2" s="382" t="s">
        <v>115</v>
      </c>
      <c r="B2" s="383"/>
      <c r="C2" s="383"/>
      <c r="D2" s="383"/>
      <c r="E2" s="383"/>
      <c r="F2" s="383"/>
      <c r="G2" s="384"/>
    </row>
    <row r="3" spans="1:7" ht="27.75" customHeight="1">
      <c r="A3" s="388" t="s">
        <v>116</v>
      </c>
      <c r="B3" s="389"/>
      <c r="C3" s="390" t="s">
        <v>117</v>
      </c>
      <c r="D3" s="391"/>
      <c r="E3" s="391"/>
      <c r="F3" s="391"/>
      <c r="G3" s="392"/>
    </row>
    <row r="4" spans="1:7" ht="16.5" customHeight="1">
      <c r="A4" s="385" t="s">
        <v>287</v>
      </c>
      <c r="B4" s="386"/>
      <c r="C4" s="386"/>
      <c r="D4" s="386"/>
      <c r="E4" s="386"/>
      <c r="F4" s="386"/>
      <c r="G4" s="387"/>
    </row>
    <row r="5" spans="1:7" ht="36.75" customHeight="1">
      <c r="A5" s="128" t="s">
        <v>94</v>
      </c>
      <c r="B5" s="128" t="s">
        <v>0</v>
      </c>
      <c r="C5" s="129" t="s">
        <v>1</v>
      </c>
      <c r="D5" s="129" t="s">
        <v>92</v>
      </c>
      <c r="E5" s="130" t="s">
        <v>93</v>
      </c>
      <c r="F5" s="128" t="s">
        <v>126</v>
      </c>
      <c r="G5" s="131" t="s">
        <v>79</v>
      </c>
    </row>
    <row r="6" spans="1:7" ht="16.5" customHeight="1">
      <c r="A6" s="393" t="s">
        <v>2</v>
      </c>
      <c r="B6" s="394"/>
      <c r="C6" s="394"/>
      <c r="D6" s="394"/>
      <c r="E6" s="394"/>
      <c r="F6" s="394"/>
      <c r="G6" s="395"/>
    </row>
    <row r="7" spans="1:7" ht="14.25" customHeight="1">
      <c r="A7" s="340" t="s">
        <v>288</v>
      </c>
      <c r="B7" s="396"/>
      <c r="C7" s="396"/>
      <c r="D7" s="396"/>
      <c r="E7" s="396"/>
      <c r="F7" s="396"/>
      <c r="G7" s="396"/>
    </row>
    <row r="8" spans="1:7" ht="34.5" customHeight="1">
      <c r="A8" s="1" t="s">
        <v>103</v>
      </c>
      <c r="B8" s="2" t="s">
        <v>3</v>
      </c>
      <c r="C8" s="3">
        <v>1</v>
      </c>
      <c r="D8" s="45"/>
      <c r="E8" s="44">
        <f>(C8*D8)</f>
        <v>0</v>
      </c>
      <c r="F8" s="51"/>
      <c r="G8" s="51"/>
    </row>
    <row r="9" spans="1:7" ht="34.5" customHeight="1">
      <c r="A9" s="4" t="s">
        <v>71</v>
      </c>
      <c r="B9" s="5" t="s">
        <v>3</v>
      </c>
      <c r="C9" s="6">
        <v>1</v>
      </c>
      <c r="D9" s="45"/>
      <c r="E9" s="44">
        <f>(C9*D9)</f>
        <v>0</v>
      </c>
      <c r="F9" s="52"/>
      <c r="G9" s="52"/>
    </row>
    <row r="10" spans="1:7" ht="34.5" customHeight="1">
      <c r="A10" s="4" t="s">
        <v>72</v>
      </c>
      <c r="B10" s="8" t="s">
        <v>3</v>
      </c>
      <c r="C10" s="9">
        <v>1</v>
      </c>
      <c r="D10" s="45"/>
      <c r="E10" s="44">
        <f>(C10*D10)</f>
        <v>0</v>
      </c>
      <c r="F10" s="52"/>
      <c r="G10" s="52"/>
    </row>
    <row r="11" spans="1:7" ht="54.75">
      <c r="A11" s="7" t="s">
        <v>104</v>
      </c>
      <c r="B11" s="10" t="s">
        <v>3</v>
      </c>
      <c r="C11" s="11">
        <v>1</v>
      </c>
      <c r="D11" s="45"/>
      <c r="E11" s="44">
        <f>(C11*D11)</f>
        <v>0</v>
      </c>
      <c r="F11" s="52"/>
      <c r="G11" s="52"/>
    </row>
    <row r="12" spans="1:7" s="28" customFormat="1" ht="15" customHeight="1">
      <c r="A12" s="397" t="s">
        <v>5</v>
      </c>
      <c r="B12" s="398"/>
      <c r="C12" s="398"/>
      <c r="D12" s="398"/>
      <c r="E12" s="34">
        <f>SUM(E8:E11)</f>
        <v>0</v>
      </c>
      <c r="F12" s="47">
        <f>(E12*0.943)</f>
        <v>0</v>
      </c>
      <c r="G12" s="47">
        <f>SUM(E12-F12)</f>
        <v>0</v>
      </c>
    </row>
    <row r="13" spans="1:7" ht="10.5" customHeight="1">
      <c r="A13" s="350"/>
      <c r="B13" s="399"/>
      <c r="C13" s="399"/>
      <c r="D13" s="399"/>
      <c r="E13" s="399"/>
      <c r="F13" s="399"/>
      <c r="G13" s="399"/>
    </row>
    <row r="14" spans="1:7" ht="27" customHeight="1">
      <c r="A14" s="377" t="s">
        <v>105</v>
      </c>
      <c r="B14" s="378"/>
      <c r="C14" s="378"/>
      <c r="D14" s="378"/>
      <c r="E14" s="378"/>
      <c r="F14" s="378"/>
      <c r="G14" s="378"/>
    </row>
    <row r="15" spans="1:7" ht="40.5" customHeight="1">
      <c r="A15" s="340" t="s">
        <v>289</v>
      </c>
      <c r="B15" s="341"/>
      <c r="C15" s="341"/>
      <c r="D15" s="341"/>
      <c r="E15" s="341"/>
      <c r="F15" s="341"/>
      <c r="G15" s="341"/>
    </row>
    <row r="16" spans="1:7" ht="53.25" customHeight="1">
      <c r="A16" s="1" t="s">
        <v>73</v>
      </c>
      <c r="B16" s="8" t="s">
        <v>3</v>
      </c>
      <c r="C16" s="12">
        <v>1</v>
      </c>
      <c r="D16" s="45"/>
      <c r="E16" s="44">
        <f>(C16*D16)</f>
        <v>0</v>
      </c>
      <c r="F16" s="53"/>
      <c r="G16" s="53"/>
    </row>
    <row r="17" spans="1:7" ht="47.25" customHeight="1">
      <c r="A17" s="1" t="s">
        <v>106</v>
      </c>
      <c r="B17" s="5" t="s">
        <v>3</v>
      </c>
      <c r="C17" s="13">
        <v>1</v>
      </c>
      <c r="D17" s="45"/>
      <c r="E17" s="44">
        <f>(C17*D17)</f>
        <v>0</v>
      </c>
      <c r="F17" s="53"/>
      <c r="G17" s="53"/>
    </row>
    <row r="18" spans="1:7" ht="47.25" customHeight="1">
      <c r="A18" s="1" t="s">
        <v>107</v>
      </c>
      <c r="B18" s="5" t="s">
        <v>3</v>
      </c>
      <c r="C18" s="13">
        <v>1</v>
      </c>
      <c r="D18" s="45"/>
      <c r="E18" s="44">
        <f>(C18*D18)</f>
        <v>0</v>
      </c>
      <c r="F18" s="53"/>
      <c r="G18" s="53"/>
    </row>
    <row r="19" spans="1:7" ht="52.5" customHeight="1">
      <c r="A19" s="18" t="s">
        <v>108</v>
      </c>
      <c r="B19" s="15" t="s">
        <v>3</v>
      </c>
      <c r="C19" s="24">
        <v>1</v>
      </c>
      <c r="D19" s="45"/>
      <c r="E19" s="44">
        <f>(C19*D19)</f>
        <v>0</v>
      </c>
      <c r="F19" s="53"/>
      <c r="G19" s="53"/>
    </row>
    <row r="20" spans="1:7" ht="46.5" customHeight="1">
      <c r="A20" s="337" t="s">
        <v>290</v>
      </c>
      <c r="B20" s="338"/>
      <c r="C20" s="338"/>
      <c r="D20" s="339"/>
      <c r="E20" s="27">
        <f>SUM(E16:E19)</f>
        <v>0</v>
      </c>
      <c r="F20" s="47">
        <f>(E20*0.943)</f>
        <v>0</v>
      </c>
      <c r="G20" s="47">
        <f>SUM(E20-F20)</f>
        <v>0</v>
      </c>
    </row>
    <row r="21" spans="1:7" ht="12.75">
      <c r="A21" s="316"/>
      <c r="B21" s="317"/>
      <c r="C21" s="317"/>
      <c r="D21" s="317"/>
      <c r="E21" s="317"/>
      <c r="F21" s="317"/>
      <c r="G21" s="317"/>
    </row>
    <row r="22" spans="1:7" ht="12.75">
      <c r="A22" s="264"/>
      <c r="B22" s="265"/>
      <c r="C22" s="265"/>
      <c r="D22" s="265"/>
      <c r="E22" s="265"/>
      <c r="F22" s="265"/>
      <c r="G22" s="265"/>
    </row>
    <row r="23" spans="1:7" ht="16.5" customHeight="1">
      <c r="A23" s="318" t="s">
        <v>6</v>
      </c>
      <c r="B23" s="319"/>
      <c r="C23" s="319"/>
      <c r="D23" s="319"/>
      <c r="E23" s="319"/>
      <c r="F23" s="319"/>
      <c r="G23" s="319"/>
    </row>
    <row r="24" spans="1:7" ht="16.5" customHeight="1">
      <c r="A24" s="348" t="s">
        <v>7</v>
      </c>
      <c r="B24" s="349"/>
      <c r="C24" s="349"/>
      <c r="D24" s="349"/>
      <c r="E24" s="349"/>
      <c r="F24" s="349"/>
      <c r="G24" s="349"/>
    </row>
    <row r="25" spans="1:7" ht="12.75">
      <c r="A25" s="1" t="s">
        <v>8</v>
      </c>
      <c r="B25" s="2" t="s">
        <v>3</v>
      </c>
      <c r="C25" s="3">
        <v>1</v>
      </c>
      <c r="D25" s="45"/>
      <c r="E25" s="44">
        <f>(C25*D25)</f>
        <v>0</v>
      </c>
      <c r="F25" s="44">
        <f>(E25*0.943)</f>
        <v>0</v>
      </c>
      <c r="G25" s="44">
        <f>SUM(E25-F25)</f>
        <v>0</v>
      </c>
    </row>
    <row r="26" spans="1:7" ht="56.25" customHeight="1">
      <c r="A26" s="1" t="s">
        <v>109</v>
      </c>
      <c r="B26" s="2" t="s">
        <v>3</v>
      </c>
      <c r="C26" s="3">
        <v>1</v>
      </c>
      <c r="D26" s="45"/>
      <c r="E26" s="44">
        <f>(C26*D26)</f>
        <v>0</v>
      </c>
      <c r="F26" s="44">
        <f aca="true" t="shared" si="0" ref="F26:F65">(E26*0.943)</f>
        <v>0</v>
      </c>
      <c r="G26" s="44">
        <f aca="true" t="shared" si="1" ref="G26:G65">SUM(E26-F26)</f>
        <v>0</v>
      </c>
    </row>
    <row r="27" spans="1:7" ht="22.5" customHeight="1">
      <c r="A27" s="7" t="s">
        <v>74</v>
      </c>
      <c r="B27" s="2" t="s">
        <v>3</v>
      </c>
      <c r="C27" s="3">
        <v>1</v>
      </c>
      <c r="D27" s="45"/>
      <c r="E27" s="44">
        <f>(C27*D27)</f>
        <v>0</v>
      </c>
      <c r="F27" s="44">
        <f t="shared" si="0"/>
        <v>0</v>
      </c>
      <c r="G27" s="44">
        <f t="shared" si="1"/>
        <v>0</v>
      </c>
    </row>
    <row r="28" spans="1:7" ht="12.75" customHeight="1">
      <c r="A28" s="18" t="s">
        <v>9</v>
      </c>
      <c r="B28" s="342"/>
      <c r="C28" s="343"/>
      <c r="D28" s="343"/>
      <c r="E28" s="343"/>
      <c r="F28" s="343"/>
      <c r="G28" s="343"/>
    </row>
    <row r="29" spans="1:7" ht="12.75" customHeight="1">
      <c r="A29" s="7" t="s">
        <v>85</v>
      </c>
      <c r="B29" s="30" t="s">
        <v>14</v>
      </c>
      <c r="C29" s="35"/>
      <c r="D29" s="45"/>
      <c r="E29" s="44">
        <f>(C29*D29)</f>
        <v>0</v>
      </c>
      <c r="F29" s="44">
        <f t="shared" si="0"/>
        <v>0</v>
      </c>
      <c r="G29" s="44">
        <f t="shared" si="1"/>
        <v>0</v>
      </c>
    </row>
    <row r="30" spans="1:7" ht="12.75" customHeight="1">
      <c r="A30" s="7" t="s">
        <v>86</v>
      </c>
      <c r="B30" s="30" t="s">
        <v>3</v>
      </c>
      <c r="C30" s="14">
        <v>1</v>
      </c>
      <c r="D30" s="45"/>
      <c r="E30" s="44">
        <f aca="true" t="shared" si="2" ref="E30:E64">(C30*D30)</f>
        <v>0</v>
      </c>
      <c r="F30" s="44">
        <f t="shared" si="0"/>
        <v>0</v>
      </c>
      <c r="G30" s="44">
        <f t="shared" si="1"/>
        <v>0</v>
      </c>
    </row>
    <row r="31" spans="1:7" ht="12.75" customHeight="1">
      <c r="A31" s="7" t="s">
        <v>90</v>
      </c>
      <c r="B31" s="30" t="s">
        <v>14</v>
      </c>
      <c r="C31" s="35"/>
      <c r="D31" s="45"/>
      <c r="E31" s="44">
        <f t="shared" si="2"/>
        <v>0</v>
      </c>
      <c r="F31" s="44">
        <f t="shared" si="0"/>
        <v>0</v>
      </c>
      <c r="G31" s="44">
        <f t="shared" si="1"/>
        <v>0</v>
      </c>
    </row>
    <row r="32" spans="1:7" ht="12.75" customHeight="1">
      <c r="A32" s="7" t="s">
        <v>88</v>
      </c>
      <c r="B32" s="344" t="s">
        <v>10</v>
      </c>
      <c r="C32" s="35"/>
      <c r="D32" s="45"/>
      <c r="E32" s="44">
        <f t="shared" si="2"/>
        <v>0</v>
      </c>
      <c r="F32" s="44">
        <f t="shared" si="0"/>
        <v>0</v>
      </c>
      <c r="G32" s="44">
        <f t="shared" si="1"/>
        <v>0</v>
      </c>
    </row>
    <row r="33" spans="1:7" ht="12.75" customHeight="1">
      <c r="A33" s="7" t="s">
        <v>89</v>
      </c>
      <c r="B33" s="345"/>
      <c r="C33" s="35"/>
      <c r="D33" s="45"/>
      <c r="E33" s="44">
        <f t="shared" si="2"/>
        <v>0</v>
      </c>
      <c r="F33" s="44">
        <f t="shared" si="0"/>
        <v>0</v>
      </c>
      <c r="G33" s="44">
        <f t="shared" si="1"/>
        <v>0</v>
      </c>
    </row>
    <row r="34" spans="1:7" ht="12.75" customHeight="1">
      <c r="A34" s="1" t="s">
        <v>87</v>
      </c>
      <c r="B34" s="346"/>
      <c r="C34" s="35"/>
      <c r="D34" s="45"/>
      <c r="E34" s="44">
        <f t="shared" si="2"/>
        <v>0</v>
      </c>
      <c r="F34" s="44">
        <f t="shared" si="0"/>
        <v>0</v>
      </c>
      <c r="G34" s="44">
        <f t="shared" si="1"/>
        <v>0</v>
      </c>
    </row>
    <row r="35" spans="1:7" ht="46.5" customHeight="1">
      <c r="A35" s="1" t="s">
        <v>110</v>
      </c>
      <c r="B35" s="2" t="s">
        <v>3</v>
      </c>
      <c r="C35" s="14">
        <v>1</v>
      </c>
      <c r="D35" s="45"/>
      <c r="E35" s="44">
        <f t="shared" si="2"/>
        <v>0</v>
      </c>
      <c r="F35" s="44">
        <f t="shared" si="0"/>
        <v>0</v>
      </c>
      <c r="G35" s="44">
        <f t="shared" si="1"/>
        <v>0</v>
      </c>
    </row>
    <row r="36" spans="1:7" ht="69" customHeight="1">
      <c r="A36" s="1" t="s">
        <v>118</v>
      </c>
      <c r="B36" s="2" t="s">
        <v>3</v>
      </c>
      <c r="C36" s="14">
        <v>1</v>
      </c>
      <c r="D36" s="45"/>
      <c r="E36" s="44">
        <f t="shared" si="2"/>
        <v>0</v>
      </c>
      <c r="F36" s="44">
        <f t="shared" si="0"/>
        <v>0</v>
      </c>
      <c r="G36" s="44">
        <f t="shared" si="1"/>
        <v>0</v>
      </c>
    </row>
    <row r="37" spans="1:7" ht="22.5" customHeight="1">
      <c r="A37" s="1" t="s">
        <v>75</v>
      </c>
      <c r="B37" s="15" t="s">
        <v>11</v>
      </c>
      <c r="C37" s="36"/>
      <c r="D37" s="45"/>
      <c r="E37" s="44">
        <f t="shared" si="2"/>
        <v>0</v>
      </c>
      <c r="F37" s="44">
        <f t="shared" si="0"/>
        <v>0</v>
      </c>
      <c r="G37" s="44">
        <f t="shared" si="1"/>
        <v>0</v>
      </c>
    </row>
    <row r="38" spans="1:7" ht="12.75" customHeight="1">
      <c r="A38" s="17" t="s">
        <v>12</v>
      </c>
      <c r="B38" s="332"/>
      <c r="C38" s="333"/>
      <c r="D38" s="333"/>
      <c r="E38" s="333"/>
      <c r="F38" s="333"/>
      <c r="G38" s="334"/>
    </row>
    <row r="39" spans="1:7" ht="12.75" customHeight="1">
      <c r="A39" s="7" t="s">
        <v>80</v>
      </c>
      <c r="B39" s="320" t="s">
        <v>10</v>
      </c>
      <c r="C39" s="35"/>
      <c r="D39" s="45"/>
      <c r="E39" s="44">
        <f t="shared" si="2"/>
        <v>0</v>
      </c>
      <c r="F39" s="44">
        <f t="shared" si="0"/>
        <v>0</v>
      </c>
      <c r="G39" s="44">
        <f t="shared" si="1"/>
        <v>0</v>
      </c>
    </row>
    <row r="40" spans="1:7" ht="12.75" customHeight="1">
      <c r="A40" s="7" t="s">
        <v>81</v>
      </c>
      <c r="B40" s="329"/>
      <c r="C40" s="35"/>
      <c r="D40" s="45"/>
      <c r="E40" s="44">
        <f t="shared" si="2"/>
        <v>0</v>
      </c>
      <c r="F40" s="44">
        <f t="shared" si="0"/>
        <v>0</v>
      </c>
      <c r="G40" s="44">
        <f t="shared" si="1"/>
        <v>0</v>
      </c>
    </row>
    <row r="41" spans="1:7" ht="12.75" customHeight="1">
      <c r="A41" s="7" t="s">
        <v>82</v>
      </c>
      <c r="B41" s="329"/>
      <c r="C41" s="35"/>
      <c r="D41" s="45"/>
      <c r="E41" s="44">
        <f t="shared" si="2"/>
        <v>0</v>
      </c>
      <c r="F41" s="44">
        <f t="shared" si="0"/>
        <v>0</v>
      </c>
      <c r="G41" s="44">
        <f t="shared" si="1"/>
        <v>0</v>
      </c>
    </row>
    <row r="42" spans="1:7" ht="12.75" customHeight="1">
      <c r="A42" s="7" t="s">
        <v>83</v>
      </c>
      <c r="B42" s="329"/>
      <c r="C42" s="35"/>
      <c r="D42" s="45"/>
      <c r="E42" s="44">
        <f t="shared" si="2"/>
        <v>0</v>
      </c>
      <c r="F42" s="44">
        <f t="shared" si="0"/>
        <v>0</v>
      </c>
      <c r="G42" s="44">
        <f t="shared" si="1"/>
        <v>0</v>
      </c>
    </row>
    <row r="43" spans="1:7" ht="12.75" customHeight="1">
      <c r="A43" s="1" t="s">
        <v>84</v>
      </c>
      <c r="B43" s="321"/>
      <c r="C43" s="35"/>
      <c r="D43" s="45"/>
      <c r="E43" s="44">
        <f t="shared" si="2"/>
        <v>0</v>
      </c>
      <c r="F43" s="44">
        <f t="shared" si="0"/>
        <v>0</v>
      </c>
      <c r="G43" s="44">
        <f t="shared" si="1"/>
        <v>0</v>
      </c>
    </row>
    <row r="44" spans="1:7" ht="12.75" customHeight="1">
      <c r="A44" s="1" t="s">
        <v>13</v>
      </c>
      <c r="B44" s="2" t="s">
        <v>14</v>
      </c>
      <c r="C44" s="35"/>
      <c r="D44" s="45"/>
      <c r="E44" s="44">
        <f t="shared" si="2"/>
        <v>0</v>
      </c>
      <c r="F44" s="44">
        <f t="shared" si="0"/>
        <v>0</v>
      </c>
      <c r="G44" s="44">
        <f t="shared" si="1"/>
        <v>0</v>
      </c>
    </row>
    <row r="45" spans="1:7" ht="12.75" customHeight="1">
      <c r="A45" s="4" t="s">
        <v>15</v>
      </c>
      <c r="B45" s="15" t="s">
        <v>10</v>
      </c>
      <c r="C45" s="36"/>
      <c r="D45" s="45"/>
      <c r="E45" s="44">
        <f t="shared" si="2"/>
        <v>0</v>
      </c>
      <c r="F45" s="44">
        <f t="shared" si="0"/>
        <v>0</v>
      </c>
      <c r="G45" s="44">
        <f t="shared" si="1"/>
        <v>0</v>
      </c>
    </row>
    <row r="46" spans="1:7" ht="12.75" customHeight="1">
      <c r="A46" s="18" t="s">
        <v>16</v>
      </c>
      <c r="B46" s="327"/>
      <c r="C46" s="328"/>
      <c r="D46" s="328"/>
      <c r="E46" s="328"/>
      <c r="F46" s="328"/>
      <c r="G46" s="328"/>
    </row>
    <row r="47" spans="1:7" ht="12.75" customHeight="1">
      <c r="A47" s="7" t="s">
        <v>17</v>
      </c>
      <c r="B47" s="324" t="s">
        <v>21</v>
      </c>
      <c r="C47" s="35"/>
      <c r="D47" s="45"/>
      <c r="E47" s="44">
        <f t="shared" si="2"/>
        <v>0</v>
      </c>
      <c r="F47" s="44">
        <f t="shared" si="0"/>
        <v>0</v>
      </c>
      <c r="G47" s="44">
        <f t="shared" si="1"/>
        <v>0</v>
      </c>
    </row>
    <row r="48" spans="1:7" ht="12.75" customHeight="1">
      <c r="A48" s="7" t="s">
        <v>18</v>
      </c>
      <c r="B48" s="325"/>
      <c r="C48" s="38"/>
      <c r="D48" s="45"/>
      <c r="E48" s="44">
        <f t="shared" si="2"/>
        <v>0</v>
      </c>
      <c r="F48" s="44">
        <f t="shared" si="0"/>
        <v>0</v>
      </c>
      <c r="G48" s="44">
        <f t="shared" si="1"/>
        <v>0</v>
      </c>
    </row>
    <row r="49" spans="1:7" ht="12.75" customHeight="1">
      <c r="A49" s="7" t="s">
        <v>19</v>
      </c>
      <c r="B49" s="325"/>
      <c r="C49" s="38"/>
      <c r="D49" s="45"/>
      <c r="E49" s="44">
        <f t="shared" si="2"/>
        <v>0</v>
      </c>
      <c r="F49" s="44">
        <f t="shared" si="0"/>
        <v>0</v>
      </c>
      <c r="G49" s="44">
        <f t="shared" si="1"/>
        <v>0</v>
      </c>
    </row>
    <row r="50" spans="1:7" ht="12.75" customHeight="1">
      <c r="A50" s="7" t="s">
        <v>20</v>
      </c>
      <c r="B50" s="326"/>
      <c r="C50" s="38"/>
      <c r="D50" s="45"/>
      <c r="E50" s="44">
        <f t="shared" si="2"/>
        <v>0</v>
      </c>
      <c r="F50" s="44">
        <f t="shared" si="0"/>
        <v>0</v>
      </c>
      <c r="G50" s="44">
        <f t="shared" si="1"/>
        <v>0</v>
      </c>
    </row>
    <row r="51" spans="1:7" ht="12.75" customHeight="1">
      <c r="A51" s="7" t="s">
        <v>95</v>
      </c>
      <c r="B51" s="19" t="s">
        <v>96</v>
      </c>
      <c r="C51" s="40"/>
      <c r="D51" s="45"/>
      <c r="E51" s="44">
        <f t="shared" si="2"/>
        <v>0</v>
      </c>
      <c r="F51" s="44">
        <f t="shared" si="0"/>
        <v>0</v>
      </c>
      <c r="G51" s="44">
        <f t="shared" si="1"/>
        <v>0</v>
      </c>
    </row>
    <row r="52" spans="1:7" ht="12.75" customHeight="1">
      <c r="A52" s="49" t="s">
        <v>125</v>
      </c>
      <c r="B52" s="50" t="s">
        <v>21</v>
      </c>
      <c r="C52" s="40"/>
      <c r="D52" s="45"/>
      <c r="E52" s="44">
        <f>(C52*D52)</f>
        <v>0</v>
      </c>
      <c r="F52" s="44">
        <f t="shared" si="0"/>
        <v>0</v>
      </c>
      <c r="G52" s="44">
        <f>SUM(E52-F52)</f>
        <v>0</v>
      </c>
    </row>
    <row r="53" spans="1:7" ht="12.75" customHeight="1">
      <c r="A53" s="48" t="s">
        <v>22</v>
      </c>
      <c r="B53" s="327"/>
      <c r="C53" s="347"/>
      <c r="D53" s="347"/>
      <c r="E53" s="347"/>
      <c r="F53" s="347"/>
      <c r="G53" s="347"/>
    </row>
    <row r="54" spans="1:7" ht="12.75" customHeight="1">
      <c r="A54" s="7" t="s">
        <v>23</v>
      </c>
      <c r="B54" s="329" t="s">
        <v>21</v>
      </c>
      <c r="C54" s="35"/>
      <c r="D54" s="45"/>
      <c r="E54" s="44">
        <f t="shared" si="2"/>
        <v>0</v>
      </c>
      <c r="F54" s="44">
        <f t="shared" si="0"/>
        <v>0</v>
      </c>
      <c r="G54" s="44">
        <f t="shared" si="1"/>
        <v>0</v>
      </c>
    </row>
    <row r="55" spans="1:7" ht="12.75" customHeight="1">
      <c r="A55" s="7" t="s">
        <v>24</v>
      </c>
      <c r="B55" s="330"/>
      <c r="C55" s="38"/>
      <c r="D55" s="45"/>
      <c r="E55" s="44">
        <f t="shared" si="2"/>
        <v>0</v>
      </c>
      <c r="F55" s="44">
        <f t="shared" si="0"/>
        <v>0</v>
      </c>
      <c r="G55" s="44">
        <f t="shared" si="1"/>
        <v>0</v>
      </c>
    </row>
    <row r="56" spans="1:7" ht="12.75" customHeight="1">
      <c r="A56" s="7" t="s">
        <v>25</v>
      </c>
      <c r="B56" s="330"/>
      <c r="C56" s="38"/>
      <c r="D56" s="45"/>
      <c r="E56" s="44">
        <f t="shared" si="2"/>
        <v>0</v>
      </c>
      <c r="F56" s="44">
        <f t="shared" si="0"/>
        <v>0</v>
      </c>
      <c r="G56" s="44">
        <f t="shared" si="1"/>
        <v>0</v>
      </c>
    </row>
    <row r="57" spans="1:7" ht="12.75" customHeight="1">
      <c r="A57" s="7" t="s">
        <v>17</v>
      </c>
      <c r="B57" s="330"/>
      <c r="C57" s="38"/>
      <c r="D57" s="45"/>
      <c r="E57" s="44">
        <f t="shared" si="2"/>
        <v>0</v>
      </c>
      <c r="F57" s="44">
        <f t="shared" si="0"/>
        <v>0</v>
      </c>
      <c r="G57" s="44">
        <f t="shared" si="1"/>
        <v>0</v>
      </c>
    </row>
    <row r="58" spans="1:7" ht="12.75" customHeight="1">
      <c r="A58" s="1" t="s">
        <v>26</v>
      </c>
      <c r="B58" s="331"/>
      <c r="C58" s="38"/>
      <c r="D58" s="45"/>
      <c r="E58" s="44">
        <f t="shared" si="2"/>
        <v>0</v>
      </c>
      <c r="F58" s="44">
        <f t="shared" si="0"/>
        <v>0</v>
      </c>
      <c r="G58" s="44">
        <f t="shared" si="1"/>
        <v>0</v>
      </c>
    </row>
    <row r="59" spans="1:7" ht="12.75" customHeight="1">
      <c r="A59" s="1" t="s">
        <v>27</v>
      </c>
      <c r="B59" s="2" t="s">
        <v>21</v>
      </c>
      <c r="C59" s="35"/>
      <c r="D59" s="45"/>
      <c r="E59" s="44">
        <f t="shared" si="2"/>
        <v>0</v>
      </c>
      <c r="F59" s="44">
        <f t="shared" si="0"/>
        <v>0</v>
      </c>
      <c r="G59" s="44">
        <f t="shared" si="1"/>
        <v>0</v>
      </c>
    </row>
    <row r="60" spans="1:7" ht="12.75" customHeight="1">
      <c r="A60" s="1" t="s">
        <v>28</v>
      </c>
      <c r="B60" s="2" t="s">
        <v>14</v>
      </c>
      <c r="C60" s="35"/>
      <c r="D60" s="45"/>
      <c r="E60" s="44">
        <f t="shared" si="2"/>
        <v>0</v>
      </c>
      <c r="F60" s="44">
        <f t="shared" si="0"/>
        <v>0</v>
      </c>
      <c r="G60" s="44">
        <f t="shared" si="1"/>
        <v>0</v>
      </c>
    </row>
    <row r="61" spans="1:7" ht="33.75">
      <c r="A61" s="4" t="s">
        <v>76</v>
      </c>
      <c r="B61" s="10" t="s">
        <v>29</v>
      </c>
      <c r="C61" s="41"/>
      <c r="D61" s="45"/>
      <c r="E61" s="44">
        <f t="shared" si="2"/>
        <v>0</v>
      </c>
      <c r="F61" s="44">
        <f t="shared" si="0"/>
        <v>0</v>
      </c>
      <c r="G61" s="44">
        <f t="shared" si="1"/>
        <v>0</v>
      </c>
    </row>
    <row r="62" spans="1:7" ht="12.75" customHeight="1">
      <c r="A62" s="18" t="s">
        <v>30</v>
      </c>
      <c r="B62" s="327"/>
      <c r="C62" s="347"/>
      <c r="D62" s="347"/>
      <c r="E62" s="347"/>
      <c r="F62" s="347"/>
      <c r="G62" s="347"/>
    </row>
    <row r="63" spans="1:7" ht="12.75" customHeight="1">
      <c r="A63" s="7" t="s">
        <v>31</v>
      </c>
      <c r="B63" s="324" t="s">
        <v>14</v>
      </c>
      <c r="C63" s="39"/>
      <c r="D63" s="45"/>
      <c r="E63" s="44">
        <f t="shared" si="2"/>
        <v>0</v>
      </c>
      <c r="F63" s="44">
        <f t="shared" si="0"/>
        <v>0</v>
      </c>
      <c r="G63" s="44">
        <f t="shared" si="1"/>
        <v>0</v>
      </c>
    </row>
    <row r="64" spans="1:7" ht="12.75" customHeight="1">
      <c r="A64" s="1" t="s">
        <v>32</v>
      </c>
      <c r="B64" s="319"/>
      <c r="C64" s="39"/>
      <c r="D64" s="45"/>
      <c r="E64" s="44">
        <f t="shared" si="2"/>
        <v>0</v>
      </c>
      <c r="F64" s="44">
        <f t="shared" si="0"/>
        <v>0</v>
      </c>
      <c r="G64" s="44">
        <f t="shared" si="1"/>
        <v>0</v>
      </c>
    </row>
    <row r="65" spans="1:7" s="28" customFormat="1" ht="18" customHeight="1">
      <c r="A65" s="322" t="s">
        <v>120</v>
      </c>
      <c r="B65" s="323"/>
      <c r="C65" s="323"/>
      <c r="D65" s="323"/>
      <c r="E65" s="29">
        <f>SUM(E25:E27,E29:E37,E39:E45,E47:E51,E54:E61,E63:E64)</f>
        <v>0</v>
      </c>
      <c r="F65" s="47">
        <f t="shared" si="0"/>
        <v>0</v>
      </c>
      <c r="G65" s="47">
        <f t="shared" si="1"/>
        <v>0</v>
      </c>
    </row>
    <row r="66" spans="1:7" ht="12.75">
      <c r="A66" s="335"/>
      <c r="B66" s="336"/>
      <c r="C66" s="336"/>
      <c r="D66" s="336"/>
      <c r="E66" s="336"/>
      <c r="F66" s="336"/>
      <c r="G66" s="336"/>
    </row>
    <row r="67" spans="1:7" ht="16.5" customHeight="1">
      <c r="A67" s="340" t="s">
        <v>33</v>
      </c>
      <c r="B67" s="341"/>
      <c r="C67" s="341"/>
      <c r="D67" s="341"/>
      <c r="E67" s="341"/>
      <c r="F67" s="341"/>
      <c r="G67" s="341"/>
    </row>
    <row r="68" spans="1:7" ht="33.75">
      <c r="A68" s="1" t="s">
        <v>77</v>
      </c>
      <c r="B68" s="2" t="s">
        <v>29</v>
      </c>
      <c r="C68" s="35"/>
      <c r="D68" s="45"/>
      <c r="E68" s="44">
        <f aca="true" t="shared" si="3" ref="E68:E88">(C68*D68)</f>
        <v>0</v>
      </c>
      <c r="F68" s="44">
        <f aca="true" t="shared" si="4" ref="F68:F89">(E68*0.943)</f>
        <v>0</v>
      </c>
      <c r="G68" s="44">
        <f aca="true" t="shared" si="5" ref="G68:G89">SUM(E68-F68)</f>
        <v>0</v>
      </c>
    </row>
    <row r="69" spans="1:7" ht="12.75" customHeight="1">
      <c r="A69" s="1" t="s">
        <v>66</v>
      </c>
      <c r="B69" s="2" t="s">
        <v>29</v>
      </c>
      <c r="C69" s="35"/>
      <c r="D69" s="45"/>
      <c r="E69" s="44">
        <f t="shared" si="3"/>
        <v>0</v>
      </c>
      <c r="F69" s="44">
        <f t="shared" si="4"/>
        <v>0</v>
      </c>
      <c r="G69" s="44">
        <f t="shared" si="5"/>
        <v>0</v>
      </c>
    </row>
    <row r="70" spans="1:7" ht="12.75" customHeight="1">
      <c r="A70" s="1" t="s">
        <v>62</v>
      </c>
      <c r="B70" s="2" t="s">
        <v>29</v>
      </c>
      <c r="C70" s="35"/>
      <c r="D70" s="45"/>
      <c r="E70" s="44">
        <f t="shared" si="3"/>
        <v>0</v>
      </c>
      <c r="F70" s="44">
        <f t="shared" si="4"/>
        <v>0</v>
      </c>
      <c r="G70" s="44">
        <f t="shared" si="5"/>
        <v>0</v>
      </c>
    </row>
    <row r="71" spans="1:7" ht="12.75" customHeight="1">
      <c r="A71" s="1" t="s">
        <v>63</v>
      </c>
      <c r="B71" s="2" t="s">
        <v>29</v>
      </c>
      <c r="C71" s="35"/>
      <c r="D71" s="45"/>
      <c r="E71" s="44">
        <f t="shared" si="3"/>
        <v>0</v>
      </c>
      <c r="F71" s="44">
        <f t="shared" si="4"/>
        <v>0</v>
      </c>
      <c r="G71" s="44">
        <f t="shared" si="5"/>
        <v>0</v>
      </c>
    </row>
    <row r="72" spans="1:7" ht="12.75" customHeight="1">
      <c r="A72" s="1" t="s">
        <v>64</v>
      </c>
      <c r="B72" s="2" t="s">
        <v>29</v>
      </c>
      <c r="C72" s="35"/>
      <c r="D72" s="45"/>
      <c r="E72" s="44">
        <f t="shared" si="3"/>
        <v>0</v>
      </c>
      <c r="F72" s="44">
        <f t="shared" si="4"/>
        <v>0</v>
      </c>
      <c r="G72" s="44">
        <f t="shared" si="5"/>
        <v>0</v>
      </c>
    </row>
    <row r="73" spans="1:7" ht="12.75" customHeight="1">
      <c r="A73" s="1" t="s">
        <v>65</v>
      </c>
      <c r="B73" s="2" t="s">
        <v>29</v>
      </c>
      <c r="C73" s="35"/>
      <c r="D73" s="45"/>
      <c r="E73" s="44">
        <f t="shared" si="3"/>
        <v>0</v>
      </c>
      <c r="F73" s="44">
        <f t="shared" si="4"/>
        <v>0</v>
      </c>
      <c r="G73" s="44">
        <f t="shared" si="5"/>
        <v>0</v>
      </c>
    </row>
    <row r="74" spans="1:7" ht="12.75" customHeight="1">
      <c r="A74" s="7" t="s">
        <v>34</v>
      </c>
      <c r="B74" s="327"/>
      <c r="C74" s="376"/>
      <c r="D74" s="376"/>
      <c r="E74" s="376"/>
      <c r="F74" s="376"/>
      <c r="G74" s="376"/>
    </row>
    <row r="75" spans="1:7" ht="12.75" customHeight="1">
      <c r="A75" s="7" t="s">
        <v>35</v>
      </c>
      <c r="B75" s="320" t="s">
        <v>10</v>
      </c>
      <c r="C75" s="39"/>
      <c r="D75" s="45"/>
      <c r="E75" s="44">
        <f t="shared" si="3"/>
        <v>0</v>
      </c>
      <c r="F75" s="44">
        <f t="shared" si="4"/>
        <v>0</v>
      </c>
      <c r="G75" s="44">
        <f t="shared" si="5"/>
        <v>0</v>
      </c>
    </row>
    <row r="76" spans="1:7" ht="12.75" customHeight="1">
      <c r="A76" s="1" t="s">
        <v>36</v>
      </c>
      <c r="B76" s="319"/>
      <c r="C76" s="39"/>
      <c r="D76" s="45"/>
      <c r="E76" s="44">
        <f t="shared" si="3"/>
        <v>0</v>
      </c>
      <c r="F76" s="44">
        <f t="shared" si="4"/>
        <v>0</v>
      </c>
      <c r="G76" s="44">
        <f t="shared" si="5"/>
        <v>0</v>
      </c>
    </row>
    <row r="77" spans="1:7" ht="12.75" customHeight="1">
      <c r="A77" s="1" t="s">
        <v>37</v>
      </c>
      <c r="B77" s="2" t="s">
        <v>10</v>
      </c>
      <c r="C77" s="35"/>
      <c r="D77" s="45"/>
      <c r="E77" s="44">
        <f t="shared" si="3"/>
        <v>0</v>
      </c>
      <c r="F77" s="44">
        <f t="shared" si="4"/>
        <v>0</v>
      </c>
      <c r="G77" s="44">
        <f t="shared" si="5"/>
        <v>0</v>
      </c>
    </row>
    <row r="78" spans="1:7" ht="12.75" customHeight="1">
      <c r="A78" s="1" t="s">
        <v>38</v>
      </c>
      <c r="B78" s="2" t="s">
        <v>39</v>
      </c>
      <c r="C78" s="35"/>
      <c r="D78" s="45"/>
      <c r="E78" s="44">
        <f t="shared" si="3"/>
        <v>0</v>
      </c>
      <c r="F78" s="44">
        <f t="shared" si="4"/>
        <v>0</v>
      </c>
      <c r="G78" s="44">
        <f t="shared" si="5"/>
        <v>0</v>
      </c>
    </row>
    <row r="79" spans="1:7" ht="12.75" customHeight="1">
      <c r="A79" s="1" t="s">
        <v>40</v>
      </c>
      <c r="B79" s="2" t="s">
        <v>41</v>
      </c>
      <c r="C79" s="35"/>
      <c r="D79" s="45"/>
      <c r="E79" s="44">
        <f t="shared" si="3"/>
        <v>0</v>
      </c>
      <c r="F79" s="44">
        <f t="shared" si="4"/>
        <v>0</v>
      </c>
      <c r="G79" s="44">
        <f t="shared" si="5"/>
        <v>0</v>
      </c>
    </row>
    <row r="80" spans="1:7" ht="12.75" customHeight="1">
      <c r="A80" s="1" t="s">
        <v>42</v>
      </c>
      <c r="B80" s="2" t="s">
        <v>29</v>
      </c>
      <c r="C80" s="35"/>
      <c r="D80" s="45"/>
      <c r="E80" s="44">
        <f t="shared" si="3"/>
        <v>0</v>
      </c>
      <c r="F80" s="44">
        <f t="shared" si="4"/>
        <v>0</v>
      </c>
      <c r="G80" s="44">
        <f t="shared" si="5"/>
        <v>0</v>
      </c>
    </row>
    <row r="81" spans="1:7" ht="12.75" customHeight="1">
      <c r="A81" s="7" t="s">
        <v>43</v>
      </c>
      <c r="B81" s="332"/>
      <c r="C81" s="333"/>
      <c r="D81" s="333"/>
      <c r="E81" s="333"/>
      <c r="F81" s="333"/>
      <c r="G81" s="334"/>
    </row>
    <row r="82" spans="1:7" ht="12.75" customHeight="1">
      <c r="A82" s="7" t="s">
        <v>44</v>
      </c>
      <c r="B82" s="320" t="s">
        <v>21</v>
      </c>
      <c r="C82" s="37"/>
      <c r="D82" s="45"/>
      <c r="E82" s="44">
        <f t="shared" si="3"/>
        <v>0</v>
      </c>
      <c r="F82" s="44">
        <f t="shared" si="4"/>
        <v>0</v>
      </c>
      <c r="G82" s="44">
        <f t="shared" si="5"/>
        <v>0</v>
      </c>
    </row>
    <row r="83" spans="1:7" ht="12.75" customHeight="1">
      <c r="A83" s="1" t="s">
        <v>45</v>
      </c>
      <c r="B83" s="321"/>
      <c r="C83" s="39"/>
      <c r="D83" s="45"/>
      <c r="E83" s="44">
        <f t="shared" si="3"/>
        <v>0</v>
      </c>
      <c r="F83" s="44">
        <f t="shared" si="4"/>
        <v>0</v>
      </c>
      <c r="G83" s="44">
        <f t="shared" si="5"/>
        <v>0</v>
      </c>
    </row>
    <row r="84" spans="1:7" ht="12.75" customHeight="1">
      <c r="A84" s="7" t="s">
        <v>46</v>
      </c>
      <c r="B84" s="327"/>
      <c r="C84" s="328"/>
      <c r="D84" s="328"/>
      <c r="E84" s="328"/>
      <c r="F84" s="328"/>
      <c r="G84" s="328"/>
    </row>
    <row r="85" spans="1:7" ht="12.75" customHeight="1">
      <c r="A85" s="7" t="s">
        <v>47</v>
      </c>
      <c r="B85" s="320" t="s">
        <v>14</v>
      </c>
      <c r="C85" s="39"/>
      <c r="D85" s="45"/>
      <c r="E85" s="44">
        <f t="shared" si="3"/>
        <v>0</v>
      </c>
      <c r="F85" s="44">
        <f t="shared" si="4"/>
        <v>0</v>
      </c>
      <c r="G85" s="44">
        <f t="shared" si="5"/>
        <v>0</v>
      </c>
    </row>
    <row r="86" spans="1:7" ht="12.75" customHeight="1">
      <c r="A86" s="1" t="s">
        <v>48</v>
      </c>
      <c r="B86" s="321"/>
      <c r="C86" s="39"/>
      <c r="D86" s="45"/>
      <c r="E86" s="44">
        <f t="shared" si="3"/>
        <v>0</v>
      </c>
      <c r="F86" s="44">
        <f t="shared" si="4"/>
        <v>0</v>
      </c>
      <c r="G86" s="44">
        <f t="shared" si="5"/>
        <v>0</v>
      </c>
    </row>
    <row r="87" spans="1:7" ht="12.75" customHeight="1">
      <c r="A87" s="1" t="s">
        <v>49</v>
      </c>
      <c r="B87" s="2" t="s">
        <v>14</v>
      </c>
      <c r="C87" s="35"/>
      <c r="D87" s="45"/>
      <c r="E87" s="44">
        <f t="shared" si="3"/>
        <v>0</v>
      </c>
      <c r="F87" s="44">
        <f t="shared" si="4"/>
        <v>0</v>
      </c>
      <c r="G87" s="44">
        <f t="shared" si="5"/>
        <v>0</v>
      </c>
    </row>
    <row r="88" spans="1:7" ht="30" customHeight="1">
      <c r="A88" s="18" t="s">
        <v>78</v>
      </c>
      <c r="B88" s="10" t="s">
        <v>3</v>
      </c>
      <c r="C88" s="41"/>
      <c r="D88" s="45"/>
      <c r="E88" s="44">
        <f t="shared" si="3"/>
        <v>0</v>
      </c>
      <c r="F88" s="44">
        <f t="shared" si="4"/>
        <v>0</v>
      </c>
      <c r="G88" s="44">
        <f t="shared" si="5"/>
        <v>0</v>
      </c>
    </row>
    <row r="89" spans="1:7" s="28" customFormat="1" ht="18" customHeight="1">
      <c r="A89" s="322" t="s">
        <v>50</v>
      </c>
      <c r="B89" s="323"/>
      <c r="C89" s="323"/>
      <c r="D89" s="323"/>
      <c r="E89" s="29">
        <f>SUM(E68:E73,E75:E80,E82:E83,E85:E88)</f>
        <v>0</v>
      </c>
      <c r="F89" s="47">
        <f t="shared" si="4"/>
        <v>0</v>
      </c>
      <c r="G89" s="47">
        <f t="shared" si="5"/>
        <v>0</v>
      </c>
    </row>
    <row r="90" spans="1:7" ht="12.75">
      <c r="A90" s="353"/>
      <c r="B90" s="357"/>
      <c r="C90" s="357"/>
      <c r="D90" s="357"/>
      <c r="E90" s="357"/>
      <c r="F90" s="357"/>
      <c r="G90" s="357"/>
    </row>
    <row r="91" spans="1:7" ht="16.5" customHeight="1">
      <c r="A91" s="348" t="s">
        <v>51</v>
      </c>
      <c r="B91" s="349"/>
      <c r="C91" s="349"/>
      <c r="D91" s="349"/>
      <c r="E91" s="349"/>
      <c r="F91" s="349"/>
      <c r="G91" s="349"/>
    </row>
    <row r="92" spans="1:7" ht="12.75" customHeight="1">
      <c r="A92" s="1" t="s">
        <v>52</v>
      </c>
      <c r="B92" s="2" t="s">
        <v>29</v>
      </c>
      <c r="C92" s="35"/>
      <c r="D92" s="45"/>
      <c r="E92" s="44">
        <f aca="true" t="shared" si="6" ref="E92:E98">(C92*D92)</f>
        <v>0</v>
      </c>
      <c r="F92" s="44">
        <f aca="true" t="shared" si="7" ref="F92:F110">(E92*0.943)</f>
        <v>0</v>
      </c>
      <c r="G92" s="44">
        <f aca="true" t="shared" si="8" ref="G92:G110">SUM(E92-F92)</f>
        <v>0</v>
      </c>
    </row>
    <row r="93" spans="1:7" ht="12.75" customHeight="1">
      <c r="A93" s="1" t="s">
        <v>53</v>
      </c>
      <c r="B93" s="2" t="s">
        <v>14</v>
      </c>
      <c r="C93" s="35"/>
      <c r="D93" s="45"/>
      <c r="E93" s="44">
        <f t="shared" si="6"/>
        <v>0</v>
      </c>
      <c r="F93" s="44">
        <f t="shared" si="7"/>
        <v>0</v>
      </c>
      <c r="G93" s="44">
        <f t="shared" si="8"/>
        <v>0</v>
      </c>
    </row>
    <row r="94" spans="1:7" ht="12.75" customHeight="1">
      <c r="A94" s="1" t="s">
        <v>54</v>
      </c>
      <c r="B94" s="2" t="s">
        <v>29</v>
      </c>
      <c r="C94" s="35"/>
      <c r="D94" s="45"/>
      <c r="E94" s="44">
        <f t="shared" si="6"/>
        <v>0</v>
      </c>
      <c r="F94" s="44">
        <f t="shared" si="7"/>
        <v>0</v>
      </c>
      <c r="G94" s="44">
        <f t="shared" si="8"/>
        <v>0</v>
      </c>
    </row>
    <row r="95" spans="1:7" ht="12.75" customHeight="1">
      <c r="A95" s="1" t="s">
        <v>55</v>
      </c>
      <c r="B95" s="2" t="s">
        <v>29</v>
      </c>
      <c r="C95" s="35"/>
      <c r="D95" s="45"/>
      <c r="E95" s="44">
        <f t="shared" si="6"/>
        <v>0</v>
      </c>
      <c r="F95" s="44">
        <f t="shared" si="7"/>
        <v>0</v>
      </c>
      <c r="G95" s="44">
        <f t="shared" si="8"/>
        <v>0</v>
      </c>
    </row>
    <row r="96" spans="1:7" ht="12.75" customHeight="1">
      <c r="A96" s="1" t="s">
        <v>56</v>
      </c>
      <c r="B96" s="2" t="s">
        <v>29</v>
      </c>
      <c r="C96" s="35"/>
      <c r="D96" s="45"/>
      <c r="E96" s="44">
        <f t="shared" si="6"/>
        <v>0</v>
      </c>
      <c r="F96" s="44">
        <f t="shared" si="7"/>
        <v>0</v>
      </c>
      <c r="G96" s="44">
        <f t="shared" si="8"/>
        <v>0</v>
      </c>
    </row>
    <row r="97" spans="1:7" ht="12.75" customHeight="1">
      <c r="A97" s="1" t="s">
        <v>91</v>
      </c>
      <c r="B97" s="2" t="s">
        <v>29</v>
      </c>
      <c r="C97" s="35"/>
      <c r="D97" s="45"/>
      <c r="E97" s="44">
        <f t="shared" si="6"/>
        <v>0</v>
      </c>
      <c r="F97" s="44">
        <f t="shared" si="7"/>
        <v>0</v>
      </c>
      <c r="G97" s="44">
        <f t="shared" si="8"/>
        <v>0</v>
      </c>
    </row>
    <row r="98" spans="1:7" ht="12.75" customHeight="1">
      <c r="A98" s="1" t="s">
        <v>57</v>
      </c>
      <c r="B98" s="2" t="s">
        <v>29</v>
      </c>
      <c r="C98" s="35"/>
      <c r="D98" s="45"/>
      <c r="E98" s="44">
        <f t="shared" si="6"/>
        <v>0</v>
      </c>
      <c r="F98" s="44">
        <f t="shared" si="7"/>
        <v>0</v>
      </c>
      <c r="G98" s="44">
        <f t="shared" si="8"/>
        <v>0</v>
      </c>
    </row>
    <row r="99" spans="1:7" s="28" customFormat="1" ht="18" customHeight="1">
      <c r="A99" s="351" t="s">
        <v>58</v>
      </c>
      <c r="B99" s="352"/>
      <c r="C99" s="352"/>
      <c r="D99" s="352"/>
      <c r="E99" s="29">
        <f>SUM(E92:E98)</f>
        <v>0</v>
      </c>
      <c r="F99" s="47">
        <f t="shared" si="7"/>
        <v>0</v>
      </c>
      <c r="G99" s="47">
        <f t="shared" si="8"/>
        <v>0</v>
      </c>
    </row>
    <row r="100" spans="1:7" ht="12.75">
      <c r="A100" s="350"/>
      <c r="B100" s="350"/>
      <c r="C100" s="350"/>
      <c r="D100" s="350"/>
      <c r="E100" s="350"/>
      <c r="F100" s="350"/>
      <c r="G100" s="350"/>
    </row>
    <row r="101" spans="1:7" ht="16.5" customHeight="1">
      <c r="A101" s="348" t="s">
        <v>119</v>
      </c>
      <c r="B101" s="349" t="s">
        <v>3</v>
      </c>
      <c r="C101" s="349"/>
      <c r="D101" s="349"/>
      <c r="E101" s="349"/>
      <c r="F101" s="349">
        <f t="shared" si="7"/>
        <v>0</v>
      </c>
      <c r="G101" s="349">
        <f t="shared" si="8"/>
        <v>0</v>
      </c>
    </row>
    <row r="102" spans="1:7" ht="12.75">
      <c r="A102" s="42"/>
      <c r="B102" s="43"/>
      <c r="C102" s="39"/>
      <c r="D102" s="45"/>
      <c r="E102" s="44">
        <f aca="true" t="shared" si="9" ref="E102:E109">(C102*D102)</f>
        <v>0</v>
      </c>
      <c r="F102" s="44">
        <f t="shared" si="7"/>
        <v>0</v>
      </c>
      <c r="G102" s="44">
        <f t="shared" si="8"/>
        <v>0</v>
      </c>
    </row>
    <row r="103" spans="1:7" ht="12.75">
      <c r="A103" s="42"/>
      <c r="B103" s="43"/>
      <c r="C103" s="39"/>
      <c r="D103" s="45"/>
      <c r="E103" s="44">
        <f t="shared" si="9"/>
        <v>0</v>
      </c>
      <c r="F103" s="44">
        <f t="shared" si="7"/>
        <v>0</v>
      </c>
      <c r="G103" s="44">
        <f t="shared" si="8"/>
        <v>0</v>
      </c>
    </row>
    <row r="104" spans="1:7" ht="12.75">
      <c r="A104" s="42"/>
      <c r="B104" s="43"/>
      <c r="C104" s="39"/>
      <c r="D104" s="45"/>
      <c r="E104" s="44">
        <f t="shared" si="9"/>
        <v>0</v>
      </c>
      <c r="F104" s="44">
        <f t="shared" si="7"/>
        <v>0</v>
      </c>
      <c r="G104" s="44">
        <f t="shared" si="8"/>
        <v>0</v>
      </c>
    </row>
    <row r="105" spans="1:7" ht="12.75">
      <c r="A105" s="42"/>
      <c r="B105" s="43"/>
      <c r="C105" s="39"/>
      <c r="D105" s="45"/>
      <c r="E105" s="44">
        <f t="shared" si="9"/>
        <v>0</v>
      </c>
      <c r="F105" s="44">
        <f t="shared" si="7"/>
        <v>0</v>
      </c>
      <c r="G105" s="44">
        <f t="shared" si="8"/>
        <v>0</v>
      </c>
    </row>
    <row r="106" spans="1:7" ht="12.75">
      <c r="A106" s="42"/>
      <c r="B106" s="43"/>
      <c r="C106" s="39"/>
      <c r="D106" s="45"/>
      <c r="E106" s="44">
        <f t="shared" si="9"/>
        <v>0</v>
      </c>
      <c r="F106" s="44">
        <f t="shared" si="7"/>
        <v>0</v>
      </c>
      <c r="G106" s="44">
        <f t="shared" si="8"/>
        <v>0</v>
      </c>
    </row>
    <row r="107" spans="1:7" ht="12.75">
      <c r="A107" s="42"/>
      <c r="B107" s="43"/>
      <c r="C107" s="39"/>
      <c r="D107" s="45"/>
      <c r="E107" s="44">
        <f t="shared" si="9"/>
        <v>0</v>
      </c>
      <c r="F107" s="44">
        <f t="shared" si="7"/>
        <v>0</v>
      </c>
      <c r="G107" s="44">
        <f t="shared" si="8"/>
        <v>0</v>
      </c>
    </row>
    <row r="108" spans="1:7" ht="12.75">
      <c r="A108" s="42"/>
      <c r="B108" s="43"/>
      <c r="C108" s="39"/>
      <c r="D108" s="45"/>
      <c r="E108" s="44">
        <f t="shared" si="9"/>
        <v>0</v>
      </c>
      <c r="F108" s="44">
        <f t="shared" si="7"/>
        <v>0</v>
      </c>
      <c r="G108" s="44">
        <f t="shared" si="8"/>
        <v>0</v>
      </c>
    </row>
    <row r="109" spans="1:7" ht="12.75">
      <c r="A109" s="42"/>
      <c r="B109" s="43"/>
      <c r="C109" s="39"/>
      <c r="D109" s="45"/>
      <c r="E109" s="44">
        <f t="shared" si="9"/>
        <v>0</v>
      </c>
      <c r="F109" s="44">
        <f t="shared" si="7"/>
        <v>0</v>
      </c>
      <c r="G109" s="44">
        <f t="shared" si="8"/>
        <v>0</v>
      </c>
    </row>
    <row r="110" spans="1:7" s="28" customFormat="1" ht="18" customHeight="1">
      <c r="A110" s="355" t="s">
        <v>123</v>
      </c>
      <c r="B110" s="356"/>
      <c r="C110" s="356"/>
      <c r="D110" s="356"/>
      <c r="E110" s="29">
        <f>SUM(E102:E109)</f>
        <v>0</v>
      </c>
      <c r="F110" s="47">
        <f t="shared" si="7"/>
        <v>0</v>
      </c>
      <c r="G110" s="47">
        <f t="shared" si="8"/>
        <v>0</v>
      </c>
    </row>
    <row r="111" spans="1:7" ht="12.75">
      <c r="A111" s="353"/>
      <c r="B111" s="354"/>
      <c r="C111" s="354"/>
      <c r="D111" s="354"/>
      <c r="E111" s="354"/>
      <c r="F111" s="354"/>
      <c r="G111" s="354"/>
    </row>
    <row r="112" spans="1:7" ht="16.5" customHeight="1">
      <c r="A112" s="348" t="s">
        <v>59</v>
      </c>
      <c r="B112" s="349"/>
      <c r="C112" s="349"/>
      <c r="D112" s="349"/>
      <c r="E112" s="349"/>
      <c r="F112" s="349"/>
      <c r="G112" s="349"/>
    </row>
    <row r="113" spans="1:7" ht="24.75" customHeight="1">
      <c r="A113" s="20" t="s">
        <v>67</v>
      </c>
      <c r="B113" s="21" t="s">
        <v>3</v>
      </c>
      <c r="C113" s="6">
        <v>1</v>
      </c>
      <c r="D113" s="45"/>
      <c r="E113" s="44">
        <f>(C113*D113)</f>
        <v>0</v>
      </c>
      <c r="F113" s="44">
        <f aca="true" t="shared" si="10" ref="F113:F119">(E113*0.943)</f>
        <v>0</v>
      </c>
      <c r="G113" s="44">
        <f aca="true" t="shared" si="11" ref="G113:G119">SUM(E113-F113)</f>
        <v>0</v>
      </c>
    </row>
    <row r="114" spans="1:7" ht="24.75" customHeight="1">
      <c r="A114" s="22" t="s">
        <v>60</v>
      </c>
      <c r="B114" s="21" t="s">
        <v>3</v>
      </c>
      <c r="C114" s="6">
        <v>1</v>
      </c>
      <c r="D114" s="45"/>
      <c r="E114" s="44">
        <f>(C114*D114)</f>
        <v>0</v>
      </c>
      <c r="F114" s="44">
        <f t="shared" si="10"/>
        <v>0</v>
      </c>
      <c r="G114" s="44">
        <f t="shared" si="11"/>
        <v>0</v>
      </c>
    </row>
    <row r="115" spans="1:7" ht="24.75" customHeight="1">
      <c r="A115" s="22" t="s">
        <v>68</v>
      </c>
      <c r="B115" s="21" t="s">
        <v>3</v>
      </c>
      <c r="C115" s="6">
        <v>1</v>
      </c>
      <c r="D115" s="45"/>
      <c r="E115" s="44">
        <f>(C115*D115)</f>
        <v>0</v>
      </c>
      <c r="F115" s="44">
        <f t="shared" si="10"/>
        <v>0</v>
      </c>
      <c r="G115" s="44">
        <f t="shared" si="11"/>
        <v>0</v>
      </c>
    </row>
    <row r="116" spans="1:7" ht="24.75" customHeight="1">
      <c r="A116" s="22" t="s">
        <v>69</v>
      </c>
      <c r="B116" s="21" t="s">
        <v>3</v>
      </c>
      <c r="C116" s="6">
        <v>1</v>
      </c>
      <c r="D116" s="45"/>
      <c r="E116" s="44">
        <f>(C116*D116)</f>
        <v>0</v>
      </c>
      <c r="F116" s="44">
        <f t="shared" si="10"/>
        <v>0</v>
      </c>
      <c r="G116" s="44">
        <f t="shared" si="11"/>
        <v>0</v>
      </c>
    </row>
    <row r="117" spans="1:7" ht="24.75" customHeight="1">
      <c r="A117" s="25" t="s">
        <v>70</v>
      </c>
      <c r="B117" s="26" t="s">
        <v>3</v>
      </c>
      <c r="C117" s="11">
        <v>1</v>
      </c>
      <c r="D117" s="46"/>
      <c r="E117" s="44">
        <f>(C117*D117)</f>
        <v>0</v>
      </c>
      <c r="F117" s="44">
        <f t="shared" si="10"/>
        <v>0</v>
      </c>
      <c r="G117" s="44">
        <f t="shared" si="11"/>
        <v>0</v>
      </c>
    </row>
    <row r="118" spans="1:7" s="28" customFormat="1" ht="18" customHeight="1">
      <c r="A118" s="322" t="s">
        <v>61</v>
      </c>
      <c r="B118" s="323"/>
      <c r="C118" s="323"/>
      <c r="D118" s="323"/>
      <c r="E118" s="29">
        <f>SUM(E113:E117)</f>
        <v>0</v>
      </c>
      <c r="F118" s="44">
        <f t="shared" si="10"/>
        <v>0</v>
      </c>
      <c r="G118" s="44">
        <f t="shared" si="11"/>
        <v>0</v>
      </c>
    </row>
    <row r="119" spans="1:7" s="28" customFormat="1" ht="25.5" customHeight="1">
      <c r="A119" s="322" t="s">
        <v>111</v>
      </c>
      <c r="B119" s="374"/>
      <c r="C119" s="374"/>
      <c r="D119" s="374"/>
      <c r="E119" s="29">
        <f>SUM(E65,E89,E99,E110,E118)</f>
        <v>0</v>
      </c>
      <c r="F119" s="44">
        <f t="shared" si="10"/>
        <v>0</v>
      </c>
      <c r="G119" s="44">
        <f t="shared" si="11"/>
        <v>0</v>
      </c>
    </row>
    <row r="120" spans="1:7" ht="12.75">
      <c r="A120" s="353"/>
      <c r="B120" s="375"/>
      <c r="C120" s="375"/>
      <c r="D120" s="375"/>
      <c r="E120" s="375"/>
      <c r="F120" s="375"/>
      <c r="G120" s="375"/>
    </row>
    <row r="121" spans="1:7" ht="33.75">
      <c r="A121" s="7" t="s">
        <v>291</v>
      </c>
      <c r="B121" s="15" t="s">
        <v>3</v>
      </c>
      <c r="C121" s="16">
        <v>1</v>
      </c>
      <c r="D121" s="46">
        <v>30000</v>
      </c>
      <c r="E121" s="44">
        <f>(C121*D121)</f>
        <v>30000</v>
      </c>
      <c r="F121" s="370" t="s">
        <v>4</v>
      </c>
      <c r="G121" s="370"/>
    </row>
    <row r="122" spans="1:7" ht="12.75">
      <c r="A122" s="350"/>
      <c r="B122" s="369"/>
      <c r="C122" s="369"/>
      <c r="D122" s="369"/>
      <c r="E122" s="369"/>
      <c r="F122" s="369"/>
      <c r="G122" s="369"/>
    </row>
    <row r="123" spans="1:7" s="28" customFormat="1" ht="19.5" customHeight="1">
      <c r="A123" s="371" t="s">
        <v>286</v>
      </c>
      <c r="B123" s="372"/>
      <c r="C123" s="372"/>
      <c r="D123" s="372"/>
      <c r="E123" s="29">
        <f>SUM(E12,E20,E119,E121)</f>
        <v>30000</v>
      </c>
      <c r="F123" s="370" t="s">
        <v>4</v>
      </c>
      <c r="G123" s="370"/>
    </row>
    <row r="124" spans="1:7" ht="12.75">
      <c r="A124" s="360"/>
      <c r="B124" s="361"/>
      <c r="C124" s="361"/>
      <c r="D124" s="361"/>
      <c r="E124" s="362"/>
      <c r="F124" s="362"/>
      <c r="G124" s="363"/>
    </row>
    <row r="125" spans="1:7" ht="19.5" customHeight="1">
      <c r="A125" s="364" t="s">
        <v>97</v>
      </c>
      <c r="B125" s="365"/>
      <c r="C125" s="365"/>
      <c r="D125" s="365"/>
      <c r="E125" s="365"/>
      <c r="F125" s="365"/>
      <c r="G125" s="366"/>
    </row>
    <row r="126" spans="1:7" ht="32.25">
      <c r="A126" s="358" t="s">
        <v>124</v>
      </c>
      <c r="B126" s="367"/>
      <c r="C126" s="367"/>
      <c r="D126" s="367"/>
      <c r="E126" s="368"/>
      <c r="F126" s="23" t="s">
        <v>98</v>
      </c>
      <c r="G126" s="31">
        <f>SUM(E119+E20)</f>
        <v>0</v>
      </c>
    </row>
    <row r="127" spans="1:7" ht="32.25">
      <c r="A127" s="358" t="s">
        <v>121</v>
      </c>
      <c r="B127" s="358"/>
      <c r="C127" s="358"/>
      <c r="D127" s="358"/>
      <c r="E127" s="359"/>
      <c r="F127" s="23" t="s">
        <v>99</v>
      </c>
      <c r="G127" s="32">
        <f>G126*0.943</f>
        <v>0</v>
      </c>
    </row>
    <row r="128" spans="1:7" ht="32.25">
      <c r="A128" s="358" t="s">
        <v>122</v>
      </c>
      <c r="B128" s="358"/>
      <c r="C128" s="358"/>
      <c r="D128" s="358"/>
      <c r="E128" s="359"/>
      <c r="F128" s="23" t="s">
        <v>100</v>
      </c>
      <c r="G128" s="32">
        <f>G126*0.057</f>
        <v>0</v>
      </c>
    </row>
    <row r="129" spans="1:7" ht="32.25">
      <c r="A129" s="358" t="s">
        <v>112</v>
      </c>
      <c r="B129" s="358"/>
      <c r="C129" s="358"/>
      <c r="D129" s="358"/>
      <c r="E129" s="359"/>
      <c r="F129" s="23" t="s">
        <v>101</v>
      </c>
      <c r="G129" s="33">
        <f>SUM(G126-G127-G128)</f>
        <v>0</v>
      </c>
    </row>
    <row r="130" spans="1:13" ht="32.25" customHeight="1">
      <c r="A130" s="373" t="s">
        <v>113</v>
      </c>
      <c r="B130" s="358"/>
      <c r="C130" s="358"/>
      <c r="D130" s="358"/>
      <c r="E130" s="359"/>
      <c r="F130" s="23" t="s">
        <v>102</v>
      </c>
      <c r="G130" s="33">
        <f>SUM(G128,G129)</f>
        <v>0</v>
      </c>
      <c r="M130" t="s">
        <v>318</v>
      </c>
    </row>
    <row r="131" spans="12:13" ht="12.75">
      <c r="L131" t="s">
        <v>315</v>
      </c>
      <c r="M131" s="309">
        <f>E119</f>
        <v>0</v>
      </c>
    </row>
    <row r="132" spans="12:13" ht="12.75">
      <c r="L132" t="s">
        <v>316</v>
      </c>
      <c r="M132" s="309">
        <f>E12+E20+E121</f>
        <v>30000</v>
      </c>
    </row>
    <row r="133" spans="12:13" ht="13.5" thickBot="1">
      <c r="L133" t="s">
        <v>317</v>
      </c>
      <c r="M133" s="309">
        <f>E123</f>
        <v>30000</v>
      </c>
    </row>
    <row r="134" spans="1:13" ht="15.75" thickBot="1">
      <c r="A134" s="312"/>
      <c r="B134" s="312"/>
      <c r="C134" s="312"/>
      <c r="D134" s="312"/>
      <c r="E134" s="312"/>
      <c r="I134" s="313" t="s">
        <v>276</v>
      </c>
      <c r="J134" s="314"/>
      <c r="K134" s="314"/>
      <c r="L134" s="314"/>
      <c r="M134" s="315"/>
    </row>
    <row r="135" spans="1:13" ht="30.75" thickBot="1">
      <c r="A135" s="305"/>
      <c r="B135" s="306"/>
      <c r="C135" s="89"/>
      <c r="D135" s="89"/>
      <c r="E135" s="89"/>
      <c r="I135" s="279" t="s">
        <v>277</v>
      </c>
      <c r="J135" s="280">
        <v>0.06</v>
      </c>
      <c r="K135" s="281"/>
      <c r="L135" s="281"/>
      <c r="M135" s="282"/>
    </row>
    <row r="136" spans="1:13" ht="15">
      <c r="A136" s="158"/>
      <c r="B136" s="161"/>
      <c r="C136" s="158"/>
      <c r="D136" s="158"/>
      <c r="E136" s="89"/>
      <c r="I136" s="283"/>
      <c r="J136" s="284"/>
      <c r="K136" s="285"/>
      <c r="L136" s="285"/>
      <c r="M136" s="286"/>
    </row>
    <row r="137" spans="1:13" ht="45">
      <c r="A137" s="304"/>
      <c r="B137" s="304"/>
      <c r="C137" s="304"/>
      <c r="D137" s="304"/>
      <c r="E137" s="305"/>
      <c r="I137" s="287" t="s">
        <v>278</v>
      </c>
      <c r="J137" s="245" t="s">
        <v>279</v>
      </c>
      <c r="K137" s="245" t="s">
        <v>280</v>
      </c>
      <c r="L137" s="245" t="s">
        <v>281</v>
      </c>
      <c r="M137" s="288" t="s">
        <v>282</v>
      </c>
    </row>
    <row r="138" spans="1:13" ht="15">
      <c r="A138" s="160"/>
      <c r="B138" s="160"/>
      <c r="C138" s="160"/>
      <c r="D138" s="160"/>
      <c r="E138" s="160"/>
      <c r="I138" s="289"/>
      <c r="J138" s="246"/>
      <c r="K138" s="246"/>
      <c r="L138" s="246"/>
      <c r="M138" s="290"/>
    </row>
    <row r="139" spans="1:13" ht="15">
      <c r="A139" s="306"/>
      <c r="B139" s="307"/>
      <c r="C139" s="308"/>
      <c r="D139" s="307"/>
      <c r="E139" s="160"/>
      <c r="I139" s="291">
        <v>1</v>
      </c>
      <c r="J139" s="310">
        <f>M131</f>
        <v>0</v>
      </c>
      <c r="K139" s="311">
        <f>M132</f>
        <v>30000</v>
      </c>
      <c r="L139" s="310">
        <f>+J139+K139</f>
        <v>30000</v>
      </c>
      <c r="M139" s="290">
        <v>2024</v>
      </c>
    </row>
    <row r="140" spans="1:13" ht="15">
      <c r="A140" s="306"/>
      <c r="B140" s="307"/>
      <c r="C140" s="307"/>
      <c r="D140" s="307"/>
      <c r="E140" s="160"/>
      <c r="I140" s="291">
        <f>+I139+J135</f>
        <v>1.06</v>
      </c>
      <c r="J140" s="247">
        <f>+J139*I140</f>
        <v>0</v>
      </c>
      <c r="K140" s="247">
        <f>+K139*I140</f>
        <v>31800</v>
      </c>
      <c r="L140" s="247">
        <f>+K140+J140</f>
        <v>31800</v>
      </c>
      <c r="M140" s="290">
        <v>2025</v>
      </c>
    </row>
    <row r="141" spans="1:13" ht="15">
      <c r="A141" s="306"/>
      <c r="B141" s="307"/>
      <c r="C141" s="307"/>
      <c r="D141" s="307"/>
      <c r="E141" s="160"/>
      <c r="I141" s="291">
        <f>+I140+J135</f>
        <v>1.12</v>
      </c>
      <c r="J141" s="247">
        <f aca="true" t="shared" si="12" ref="J141:J147">+J140*I141</f>
        <v>0</v>
      </c>
      <c r="K141" s="247">
        <f aca="true" t="shared" si="13" ref="K141:K147">+K140*I141</f>
        <v>35616</v>
      </c>
      <c r="L141" s="247">
        <f aca="true" t="shared" si="14" ref="L141:L147">+K141+J141</f>
        <v>35616</v>
      </c>
      <c r="M141" s="290">
        <v>2026</v>
      </c>
    </row>
    <row r="142" spans="1:13" ht="15">
      <c r="A142" s="306"/>
      <c r="B142" s="307"/>
      <c r="C142" s="307"/>
      <c r="D142" s="307"/>
      <c r="E142" s="160"/>
      <c r="I142" s="291">
        <f>+I141+J135</f>
        <v>1.1800000000000002</v>
      </c>
      <c r="J142" s="247">
        <f t="shared" si="12"/>
        <v>0</v>
      </c>
      <c r="K142" s="247">
        <f t="shared" si="13"/>
        <v>42026.880000000005</v>
      </c>
      <c r="L142" s="247">
        <f t="shared" si="14"/>
        <v>42026.880000000005</v>
      </c>
      <c r="M142" s="290">
        <v>2027</v>
      </c>
    </row>
    <row r="143" spans="1:13" ht="15">
      <c r="A143" s="306"/>
      <c r="B143" s="307"/>
      <c r="C143" s="307"/>
      <c r="D143" s="307"/>
      <c r="E143" s="160"/>
      <c r="I143" s="291">
        <f>+I142+J135</f>
        <v>1.2400000000000002</v>
      </c>
      <c r="J143" s="247">
        <f t="shared" si="12"/>
        <v>0</v>
      </c>
      <c r="K143" s="247">
        <f t="shared" si="13"/>
        <v>52113.331200000015</v>
      </c>
      <c r="L143" s="247">
        <f t="shared" si="14"/>
        <v>52113.331200000015</v>
      </c>
      <c r="M143" s="290">
        <v>2028</v>
      </c>
    </row>
    <row r="144" spans="1:13" ht="15">
      <c r="A144" s="306"/>
      <c r="B144" s="307"/>
      <c r="C144" s="307"/>
      <c r="D144" s="307"/>
      <c r="E144" s="160"/>
      <c r="I144" s="291">
        <f>+I143+J135</f>
        <v>1.3000000000000003</v>
      </c>
      <c r="J144" s="247">
        <f t="shared" si="12"/>
        <v>0</v>
      </c>
      <c r="K144" s="247">
        <f t="shared" si="13"/>
        <v>67747.33056000003</v>
      </c>
      <c r="L144" s="247">
        <f t="shared" si="14"/>
        <v>67747.33056000003</v>
      </c>
      <c r="M144" s="290">
        <v>2029</v>
      </c>
    </row>
    <row r="145" spans="1:13" ht="15">
      <c r="A145" s="306"/>
      <c r="B145" s="307"/>
      <c r="C145" s="307"/>
      <c r="D145" s="307"/>
      <c r="E145" s="160"/>
      <c r="I145" s="291">
        <f>+I144+J135</f>
        <v>1.3600000000000003</v>
      </c>
      <c r="J145" s="247">
        <f t="shared" si="12"/>
        <v>0</v>
      </c>
      <c r="K145" s="247">
        <f t="shared" si="13"/>
        <v>92136.36956160006</v>
      </c>
      <c r="L145" s="247">
        <f t="shared" si="14"/>
        <v>92136.36956160006</v>
      </c>
      <c r="M145" s="290">
        <v>2030</v>
      </c>
    </row>
    <row r="146" spans="1:13" ht="15">
      <c r="A146" s="306"/>
      <c r="B146" s="307"/>
      <c r="C146" s="307"/>
      <c r="D146" s="307"/>
      <c r="E146" s="160"/>
      <c r="I146" s="291">
        <f>+I145+J135</f>
        <v>1.4200000000000004</v>
      </c>
      <c r="J146" s="247">
        <f t="shared" si="12"/>
        <v>0</v>
      </c>
      <c r="K146" s="247">
        <f t="shared" si="13"/>
        <v>130833.64477747212</v>
      </c>
      <c r="L146" s="247">
        <f t="shared" si="14"/>
        <v>130833.64477747212</v>
      </c>
      <c r="M146" s="290">
        <v>2031</v>
      </c>
    </row>
    <row r="147" spans="1:13" ht="15.75" thickBot="1">
      <c r="A147" s="306"/>
      <c r="B147" s="307"/>
      <c r="C147" s="307"/>
      <c r="D147" s="307"/>
      <c r="E147" s="160"/>
      <c r="I147" s="292">
        <f>+I146+J135</f>
        <v>1.4800000000000004</v>
      </c>
      <c r="J147" s="293">
        <f t="shared" si="12"/>
        <v>0</v>
      </c>
      <c r="K147" s="293">
        <f t="shared" si="13"/>
        <v>193633.79427065878</v>
      </c>
      <c r="L147" s="293">
        <f t="shared" si="14"/>
        <v>193633.79427065878</v>
      </c>
      <c r="M147" s="294">
        <v>2032</v>
      </c>
    </row>
  </sheetData>
  <sheetProtection/>
  <mergeCells count="59">
    <mergeCell ref="A14:G14"/>
    <mergeCell ref="A1:G1"/>
    <mergeCell ref="A2:G2"/>
    <mergeCell ref="A4:G4"/>
    <mergeCell ref="A3:B3"/>
    <mergeCell ref="C3:G3"/>
    <mergeCell ref="A6:G6"/>
    <mergeCell ref="A7:G7"/>
    <mergeCell ref="A12:D12"/>
    <mergeCell ref="A13:G13"/>
    <mergeCell ref="A130:E130"/>
    <mergeCell ref="A129:E129"/>
    <mergeCell ref="F121:G121"/>
    <mergeCell ref="A15:G15"/>
    <mergeCell ref="A119:D119"/>
    <mergeCell ref="A120:G120"/>
    <mergeCell ref="B62:G62"/>
    <mergeCell ref="B74:G74"/>
    <mergeCell ref="B85:B86"/>
    <mergeCell ref="B84:G84"/>
    <mergeCell ref="A118:D118"/>
    <mergeCell ref="A128:E128"/>
    <mergeCell ref="A124:G124"/>
    <mergeCell ref="A125:G125"/>
    <mergeCell ref="A126:E126"/>
    <mergeCell ref="A127:E127"/>
    <mergeCell ref="A122:G122"/>
    <mergeCell ref="F123:G123"/>
    <mergeCell ref="A123:D123"/>
    <mergeCell ref="A24:G24"/>
    <mergeCell ref="B39:B43"/>
    <mergeCell ref="A100:G100"/>
    <mergeCell ref="A99:D99"/>
    <mergeCell ref="A111:G111"/>
    <mergeCell ref="A112:G112"/>
    <mergeCell ref="A101:G101"/>
    <mergeCell ref="A110:D110"/>
    <mergeCell ref="A90:G90"/>
    <mergeCell ref="A91:G91"/>
    <mergeCell ref="B81:G81"/>
    <mergeCell ref="A66:G66"/>
    <mergeCell ref="A20:D20"/>
    <mergeCell ref="A67:G67"/>
    <mergeCell ref="A65:D65"/>
    <mergeCell ref="B63:B64"/>
    <mergeCell ref="B28:G28"/>
    <mergeCell ref="B32:B34"/>
    <mergeCell ref="B38:G38"/>
    <mergeCell ref="B53:G53"/>
    <mergeCell ref="A134:E134"/>
    <mergeCell ref="I134:M134"/>
    <mergeCell ref="A21:G21"/>
    <mergeCell ref="A23:G23"/>
    <mergeCell ref="B82:B83"/>
    <mergeCell ref="A89:D89"/>
    <mergeCell ref="B47:B50"/>
    <mergeCell ref="B46:G46"/>
    <mergeCell ref="B54:B58"/>
    <mergeCell ref="B75:B76"/>
  </mergeCells>
  <printOptions horizontalCentered="1"/>
  <pageMargins left="0.25" right="0.25" top="0.75" bottom="0.75" header="0.3" footer="0.3"/>
  <pageSetup horizontalDpi="300" verticalDpi="300" orientation="portrait" r:id="rId1"/>
  <headerFooter alignWithMargins="0">
    <oddFooter>&amp;RRev 3/1/2024</oddFooter>
  </headerFooter>
  <rowBreaks count="2" manualBreakCount="2">
    <brk id="59" max="6" man="1"/>
    <brk id="100" max="6" man="1"/>
  </rowBreaks>
</worksheet>
</file>

<file path=xl/worksheets/sheet2.xml><?xml version="1.0" encoding="utf-8"?>
<worksheet xmlns="http://schemas.openxmlformats.org/spreadsheetml/2006/main" xmlns:r="http://schemas.openxmlformats.org/officeDocument/2006/relationships">
  <sheetPr>
    <pageSetUpPr fitToPage="1"/>
  </sheetPr>
  <dimension ref="A1:G214"/>
  <sheetViews>
    <sheetView view="pageLayout" zoomScale="120" zoomScalePageLayoutView="120" workbookViewId="0" topLeftCell="A190">
      <selection activeCell="B208" sqref="B208"/>
    </sheetView>
  </sheetViews>
  <sheetFormatPr defaultColWidth="9.140625" defaultRowHeight="12.75"/>
  <cols>
    <col min="1" max="1" width="18.140625" style="54" customWidth="1"/>
    <col min="2" max="2" width="54.00390625" style="0" customWidth="1"/>
    <col min="3" max="3" width="13.421875" style="0" customWidth="1"/>
    <col min="4" max="4" width="12.421875" style="54" bestFit="1" customWidth="1"/>
    <col min="5" max="5" width="11.00390625" style="0" bestFit="1" customWidth="1"/>
    <col min="6" max="6" width="14.8515625" style="0" bestFit="1" customWidth="1"/>
    <col min="7" max="7" width="16.140625" style="0" customWidth="1"/>
  </cols>
  <sheetData>
    <row r="1" spans="1:7" ht="19.5" thickBot="1">
      <c r="A1" s="424" t="s">
        <v>309</v>
      </c>
      <c r="B1" s="425"/>
      <c r="C1" s="425"/>
      <c r="D1" s="425"/>
      <c r="E1" s="425"/>
      <c r="F1" s="425"/>
      <c r="G1" s="426"/>
    </row>
    <row r="2" spans="1:7" ht="13.5" customHeight="1" thickBot="1">
      <c r="A2" s="433" t="s">
        <v>308</v>
      </c>
      <c r="B2" s="434"/>
      <c r="C2" s="434"/>
      <c r="D2" s="434"/>
      <c r="E2" s="434"/>
      <c r="F2" s="434"/>
      <c r="G2" s="434"/>
    </row>
    <row r="3" spans="1:7" ht="31.5" customHeight="1">
      <c r="A3" s="252" t="s">
        <v>314</v>
      </c>
      <c r="B3" s="249"/>
      <c r="C3" s="303" t="s">
        <v>306</v>
      </c>
      <c r="D3" s="408"/>
      <c r="E3" s="408"/>
      <c r="F3" s="408"/>
      <c r="G3" s="408"/>
    </row>
    <row r="4" spans="1:7" ht="16.5" customHeight="1">
      <c r="A4" s="253" t="s">
        <v>299</v>
      </c>
      <c r="B4" s="406"/>
      <c r="C4" s="406"/>
      <c r="D4" s="406"/>
      <c r="E4" s="406"/>
      <c r="F4" s="406"/>
      <c r="G4" s="407"/>
    </row>
    <row r="5" spans="1:7" ht="16.5" customHeight="1">
      <c r="A5" s="253" t="s">
        <v>307</v>
      </c>
      <c r="B5" s="406"/>
      <c r="C5" s="406"/>
      <c r="D5" s="406"/>
      <c r="E5" s="406"/>
      <c r="F5" s="406"/>
      <c r="G5" s="407"/>
    </row>
    <row r="6" spans="1:7" ht="15">
      <c r="A6" s="253" t="s">
        <v>300</v>
      </c>
      <c r="B6" s="406"/>
      <c r="C6" s="406"/>
      <c r="D6" s="406"/>
      <c r="E6" s="406"/>
      <c r="F6" s="406"/>
      <c r="G6" s="407"/>
    </row>
    <row r="7" spans="1:7" ht="15">
      <c r="A7" s="254" t="s">
        <v>301</v>
      </c>
      <c r="B7" s="406"/>
      <c r="C7" s="406"/>
      <c r="D7" s="406"/>
      <c r="E7" s="406"/>
      <c r="F7" s="406"/>
      <c r="G7" s="407"/>
    </row>
    <row r="8" spans="1:7" ht="16.5" customHeight="1">
      <c r="A8" s="253" t="s">
        <v>303</v>
      </c>
      <c r="B8" s="406"/>
      <c r="C8" s="406"/>
      <c r="D8" s="406"/>
      <c r="E8" s="406"/>
      <c r="F8" s="406"/>
      <c r="G8" s="407"/>
    </row>
    <row r="9" spans="1:7" ht="16.5" customHeight="1">
      <c r="A9" s="253" t="s">
        <v>304</v>
      </c>
      <c r="B9" s="409"/>
      <c r="C9" s="409"/>
      <c r="D9" s="409"/>
      <c r="E9" s="409"/>
      <c r="F9" s="409"/>
      <c r="G9" s="410"/>
    </row>
    <row r="10" spans="1:7" ht="16.5" customHeight="1">
      <c r="A10" s="253" t="s">
        <v>305</v>
      </c>
      <c r="B10" s="255"/>
      <c r="C10" s="248" t="s">
        <v>302</v>
      </c>
      <c r="D10" s="409"/>
      <c r="E10" s="409"/>
      <c r="F10" s="409"/>
      <c r="G10" s="410"/>
    </row>
    <row r="11" spans="1:7" ht="16.5" thickBot="1">
      <c r="A11" s="250"/>
      <c r="B11" s="447"/>
      <c r="C11" s="447"/>
      <c r="D11" s="447"/>
      <c r="E11" s="447"/>
      <c r="F11" s="447"/>
      <c r="G11" s="448"/>
    </row>
    <row r="12" spans="1:7" ht="16.5" customHeight="1" thickBot="1">
      <c r="A12" s="427" t="s">
        <v>127</v>
      </c>
      <c r="B12" s="428"/>
      <c r="C12" s="428"/>
      <c r="D12" s="428"/>
      <c r="E12" s="428"/>
      <c r="F12" s="428"/>
      <c r="G12" s="429"/>
    </row>
    <row r="13" spans="1:7" ht="20.25" customHeight="1" thickBot="1">
      <c r="A13" s="91" t="s">
        <v>128</v>
      </c>
      <c r="B13" s="92" t="s">
        <v>129</v>
      </c>
      <c r="C13" s="92" t="s">
        <v>130</v>
      </c>
      <c r="D13" s="92" t="s">
        <v>131</v>
      </c>
      <c r="E13" s="92" t="s">
        <v>132</v>
      </c>
      <c r="F13" s="93" t="s">
        <v>133</v>
      </c>
      <c r="G13" s="251" t="s">
        <v>134</v>
      </c>
    </row>
    <row r="14" spans="1:7" ht="15.75" thickTop="1">
      <c r="A14" s="177">
        <v>2020082</v>
      </c>
      <c r="B14" s="60" t="s">
        <v>135</v>
      </c>
      <c r="C14" s="176" t="s">
        <v>136</v>
      </c>
      <c r="D14" s="61">
        <v>1230</v>
      </c>
      <c r="E14" s="62">
        <v>25</v>
      </c>
      <c r="F14" s="63">
        <f>D14*E14</f>
        <v>30750</v>
      </c>
      <c r="G14" s="67">
        <f aca="true" t="shared" si="0" ref="G14:G38">SUM(F14)</f>
        <v>30750</v>
      </c>
    </row>
    <row r="15" spans="1:7" ht="15">
      <c r="A15" s="127">
        <v>2020084</v>
      </c>
      <c r="B15" s="55" t="s">
        <v>137</v>
      </c>
      <c r="C15" s="126" t="s">
        <v>136</v>
      </c>
      <c r="D15" s="56"/>
      <c r="E15" s="57"/>
      <c r="F15" s="64">
        <f aca="true" t="shared" si="1" ref="F15:F37">D15*E15</f>
        <v>0</v>
      </c>
      <c r="G15" s="65">
        <f t="shared" si="0"/>
        <v>0</v>
      </c>
    </row>
    <row r="16" spans="1:7" ht="15">
      <c r="A16" s="127">
        <v>2020085</v>
      </c>
      <c r="B16" s="55" t="s">
        <v>138</v>
      </c>
      <c r="C16" s="126" t="s">
        <v>136</v>
      </c>
      <c r="D16" s="56"/>
      <c r="E16" s="57"/>
      <c r="F16" s="64">
        <f t="shared" si="1"/>
        <v>0</v>
      </c>
      <c r="G16" s="65">
        <f t="shared" si="0"/>
        <v>0</v>
      </c>
    </row>
    <row r="17" spans="1:7" ht="15">
      <c r="A17" s="127">
        <v>2020088</v>
      </c>
      <c r="B17" s="55" t="s">
        <v>139</v>
      </c>
      <c r="C17" s="126" t="s">
        <v>136</v>
      </c>
      <c r="D17" s="56"/>
      <c r="E17" s="57"/>
      <c r="F17" s="64">
        <f t="shared" si="1"/>
        <v>0</v>
      </c>
      <c r="G17" s="65">
        <f t="shared" si="0"/>
        <v>0</v>
      </c>
    </row>
    <row r="18" spans="1:7" ht="15">
      <c r="A18" s="127">
        <v>2020089</v>
      </c>
      <c r="B18" s="55" t="s">
        <v>140</v>
      </c>
      <c r="C18" s="126" t="s">
        <v>136</v>
      </c>
      <c r="D18" s="56"/>
      <c r="E18" s="57"/>
      <c r="F18" s="64">
        <f t="shared" si="1"/>
        <v>0</v>
      </c>
      <c r="G18" s="65">
        <f t="shared" si="0"/>
        <v>0</v>
      </c>
    </row>
    <row r="19" spans="1:7" ht="15">
      <c r="A19" s="127">
        <v>2030112</v>
      </c>
      <c r="B19" s="55" t="s">
        <v>141</v>
      </c>
      <c r="C19" s="126" t="s">
        <v>142</v>
      </c>
      <c r="D19" s="56"/>
      <c r="E19" s="57"/>
      <c r="F19" s="64">
        <f t="shared" si="1"/>
        <v>0</v>
      </c>
      <c r="G19" s="65">
        <f t="shared" si="0"/>
        <v>0</v>
      </c>
    </row>
    <row r="20" spans="1:7" ht="15">
      <c r="A20" s="127">
        <v>2030113</v>
      </c>
      <c r="B20" s="55" t="s">
        <v>143</v>
      </c>
      <c r="C20" s="126" t="s">
        <v>144</v>
      </c>
      <c r="D20" s="56"/>
      <c r="E20" s="57"/>
      <c r="F20" s="64">
        <f t="shared" si="1"/>
        <v>0</v>
      </c>
      <c r="G20" s="65">
        <f t="shared" si="0"/>
        <v>0</v>
      </c>
    </row>
    <row r="21" spans="1:7" ht="15">
      <c r="A21" s="127">
        <v>4040111</v>
      </c>
      <c r="B21" s="55" t="s">
        <v>145</v>
      </c>
      <c r="C21" s="126" t="s">
        <v>146</v>
      </c>
      <c r="D21" s="56"/>
      <c r="E21" s="57"/>
      <c r="F21" s="64">
        <f t="shared" si="1"/>
        <v>0</v>
      </c>
      <c r="G21" s="65">
        <f t="shared" si="0"/>
        <v>0</v>
      </c>
    </row>
    <row r="22" spans="1:7" ht="15">
      <c r="A22" s="127">
        <v>4040116</v>
      </c>
      <c r="B22" s="55" t="s">
        <v>147</v>
      </c>
      <c r="C22" s="126" t="s">
        <v>144</v>
      </c>
      <c r="D22" s="56"/>
      <c r="E22" s="57"/>
      <c r="F22" s="64">
        <f t="shared" si="1"/>
        <v>0</v>
      </c>
      <c r="G22" s="65">
        <f t="shared" si="0"/>
        <v>0</v>
      </c>
    </row>
    <row r="23" spans="1:7" ht="15">
      <c r="A23" s="127">
        <v>4040125</v>
      </c>
      <c r="B23" s="55" t="s">
        <v>148</v>
      </c>
      <c r="C23" s="126" t="s">
        <v>146</v>
      </c>
      <c r="D23" s="56"/>
      <c r="E23" s="57"/>
      <c r="F23" s="64">
        <f t="shared" si="1"/>
        <v>0</v>
      </c>
      <c r="G23" s="65">
        <f t="shared" si="0"/>
        <v>0</v>
      </c>
    </row>
    <row r="24" spans="1:7" ht="15">
      <c r="A24" s="127">
        <v>4040165</v>
      </c>
      <c r="B24" s="55" t="s">
        <v>149</v>
      </c>
      <c r="C24" s="126" t="s">
        <v>136</v>
      </c>
      <c r="D24" s="56"/>
      <c r="E24" s="57"/>
      <c r="F24" s="64">
        <f t="shared" si="1"/>
        <v>0</v>
      </c>
      <c r="G24" s="65">
        <f t="shared" si="0"/>
        <v>0</v>
      </c>
    </row>
    <row r="25" spans="1:7" ht="15">
      <c r="A25" s="127">
        <v>4040282</v>
      </c>
      <c r="B25" s="55" t="s">
        <v>150</v>
      </c>
      <c r="C25" s="126" t="s">
        <v>146</v>
      </c>
      <c r="D25" s="56"/>
      <c r="E25" s="57"/>
      <c r="F25" s="64">
        <f t="shared" si="1"/>
        <v>0</v>
      </c>
      <c r="G25" s="65">
        <f t="shared" si="0"/>
        <v>0</v>
      </c>
    </row>
    <row r="26" spans="1:7" ht="30">
      <c r="A26" s="127">
        <v>4060009</v>
      </c>
      <c r="B26" s="125" t="s">
        <v>151</v>
      </c>
      <c r="C26" s="126" t="s">
        <v>146</v>
      </c>
      <c r="D26" s="56"/>
      <c r="E26" s="57"/>
      <c r="F26" s="64">
        <f t="shared" si="1"/>
        <v>0</v>
      </c>
      <c r="G26" s="65">
        <f t="shared" si="0"/>
        <v>0</v>
      </c>
    </row>
    <row r="27" spans="1:7" ht="30">
      <c r="A27" s="127">
        <v>4140040</v>
      </c>
      <c r="B27" s="55" t="s">
        <v>152</v>
      </c>
      <c r="C27" s="126" t="s">
        <v>146</v>
      </c>
      <c r="D27" s="56"/>
      <c r="E27" s="57"/>
      <c r="F27" s="64">
        <f t="shared" si="1"/>
        <v>0</v>
      </c>
      <c r="G27" s="65">
        <f t="shared" si="0"/>
        <v>0</v>
      </c>
    </row>
    <row r="28" spans="1:7" ht="15">
      <c r="A28" s="127">
        <v>4140042</v>
      </c>
      <c r="B28" s="55" t="s">
        <v>153</v>
      </c>
      <c r="C28" s="126" t="s">
        <v>146</v>
      </c>
      <c r="D28" s="56">
        <v>45</v>
      </c>
      <c r="E28" s="57">
        <v>256</v>
      </c>
      <c r="F28" s="64">
        <f t="shared" si="1"/>
        <v>11520</v>
      </c>
      <c r="G28" s="65">
        <f t="shared" si="0"/>
        <v>11520</v>
      </c>
    </row>
    <row r="29" spans="1:7" ht="15">
      <c r="A29" s="127">
        <v>4140044</v>
      </c>
      <c r="B29" s="55" t="s">
        <v>154</v>
      </c>
      <c r="C29" s="126" t="s">
        <v>146</v>
      </c>
      <c r="D29" s="56"/>
      <c r="E29" s="57"/>
      <c r="F29" s="64">
        <f t="shared" si="1"/>
        <v>0</v>
      </c>
      <c r="G29" s="65">
        <f t="shared" si="0"/>
        <v>0</v>
      </c>
    </row>
    <row r="30" spans="1:7" ht="14.25" customHeight="1">
      <c r="A30" s="127">
        <v>4160004</v>
      </c>
      <c r="B30" s="55" t="s">
        <v>155</v>
      </c>
      <c r="C30" s="126" t="s">
        <v>146</v>
      </c>
      <c r="D30" s="56"/>
      <c r="E30" s="57"/>
      <c r="F30" s="64">
        <f t="shared" si="1"/>
        <v>0</v>
      </c>
      <c r="G30" s="65">
        <f t="shared" si="0"/>
        <v>0</v>
      </c>
    </row>
    <row r="31" spans="1:7" ht="15">
      <c r="A31" s="127">
        <v>4160031</v>
      </c>
      <c r="B31" s="55" t="s">
        <v>156</v>
      </c>
      <c r="C31" s="126" t="s">
        <v>146</v>
      </c>
      <c r="D31" s="56"/>
      <c r="E31" s="57"/>
      <c r="F31" s="64">
        <f t="shared" si="1"/>
        <v>0</v>
      </c>
      <c r="G31" s="65">
        <f t="shared" si="0"/>
        <v>0</v>
      </c>
    </row>
    <row r="32" spans="1:7" ht="30">
      <c r="A32" s="127">
        <v>9240129</v>
      </c>
      <c r="B32" s="55" t="s">
        <v>157</v>
      </c>
      <c r="C32" s="126" t="s">
        <v>136</v>
      </c>
      <c r="D32" s="56"/>
      <c r="E32" s="57"/>
      <c r="F32" s="64">
        <f t="shared" si="1"/>
        <v>0</v>
      </c>
      <c r="G32" s="65">
        <f t="shared" si="0"/>
        <v>0</v>
      </c>
    </row>
    <row r="33" spans="1:7" ht="15">
      <c r="A33" s="59"/>
      <c r="B33" s="58"/>
      <c r="C33" s="58"/>
      <c r="D33" s="56"/>
      <c r="E33" s="57"/>
      <c r="F33" s="64">
        <f t="shared" si="1"/>
        <v>0</v>
      </c>
      <c r="G33" s="65">
        <f t="shared" si="0"/>
        <v>0</v>
      </c>
    </row>
    <row r="34" spans="1:7" ht="15">
      <c r="A34" s="59"/>
      <c r="B34" s="58"/>
      <c r="C34" s="58"/>
      <c r="D34" s="56"/>
      <c r="E34" s="57"/>
      <c r="F34" s="64">
        <f t="shared" si="1"/>
        <v>0</v>
      </c>
      <c r="G34" s="65">
        <f t="shared" si="0"/>
        <v>0</v>
      </c>
    </row>
    <row r="35" spans="1:7" ht="15">
      <c r="A35" s="59"/>
      <c r="B35" s="58"/>
      <c r="C35" s="58"/>
      <c r="D35" s="56"/>
      <c r="E35" s="57"/>
      <c r="F35" s="64">
        <f t="shared" si="1"/>
        <v>0</v>
      </c>
      <c r="G35" s="65">
        <f t="shared" si="0"/>
        <v>0</v>
      </c>
    </row>
    <row r="36" spans="1:7" ht="15">
      <c r="A36" s="59"/>
      <c r="B36" s="58"/>
      <c r="C36" s="58"/>
      <c r="D36" s="56"/>
      <c r="E36" s="57"/>
      <c r="F36" s="64">
        <f t="shared" si="1"/>
        <v>0</v>
      </c>
      <c r="G36" s="65">
        <f t="shared" si="0"/>
        <v>0</v>
      </c>
    </row>
    <row r="37" spans="1:7" ht="15.75" thickBot="1">
      <c r="A37" s="94"/>
      <c r="B37" s="95"/>
      <c r="C37" s="95"/>
      <c r="D37" s="96"/>
      <c r="E37" s="97"/>
      <c r="F37" s="98">
        <f t="shared" si="1"/>
        <v>0</v>
      </c>
      <c r="G37" s="99">
        <f t="shared" si="0"/>
        <v>0</v>
      </c>
    </row>
    <row r="38" spans="1:7" ht="15.75" thickBot="1">
      <c r="A38" s="411" t="s">
        <v>283</v>
      </c>
      <c r="B38" s="412"/>
      <c r="C38" s="412"/>
      <c r="D38" s="412"/>
      <c r="E38" s="412"/>
      <c r="F38" s="221">
        <f>SUM(F14:F37)</f>
        <v>42270</v>
      </c>
      <c r="G38" s="100">
        <f t="shared" si="0"/>
        <v>42270</v>
      </c>
    </row>
    <row r="39" spans="1:7" ht="15.75" customHeight="1" thickBot="1">
      <c r="A39" s="83"/>
      <c r="B39" s="83"/>
      <c r="C39" s="83"/>
      <c r="D39" s="83"/>
      <c r="E39" s="83"/>
      <c r="F39" s="84"/>
      <c r="G39" s="85"/>
    </row>
    <row r="40" spans="1:7" ht="16.5" customHeight="1" thickBot="1">
      <c r="A40" s="449" t="s">
        <v>158</v>
      </c>
      <c r="B40" s="450"/>
      <c r="C40" s="450"/>
      <c r="D40" s="450"/>
      <c r="E40" s="450"/>
      <c r="F40" s="450"/>
      <c r="G40" s="451"/>
    </row>
    <row r="41" spans="1:7" ht="18.75" customHeight="1" thickBot="1" thickTop="1">
      <c r="A41" s="91" t="s">
        <v>128</v>
      </c>
      <c r="B41" s="92" t="s">
        <v>129</v>
      </c>
      <c r="C41" s="92" t="s">
        <v>130</v>
      </c>
      <c r="D41" s="92" t="s">
        <v>131</v>
      </c>
      <c r="E41" s="92" t="s">
        <v>132</v>
      </c>
      <c r="F41" s="93" t="s">
        <v>133</v>
      </c>
      <c r="G41" s="68" t="s">
        <v>134</v>
      </c>
    </row>
    <row r="42" spans="1:7" ht="27.75" customHeight="1">
      <c r="A42" s="77">
        <v>2020009</v>
      </c>
      <c r="B42" s="78" t="s">
        <v>159</v>
      </c>
      <c r="C42" s="77" t="s">
        <v>136</v>
      </c>
      <c r="D42" s="77"/>
      <c r="E42" s="79"/>
      <c r="F42" s="80">
        <f aca="true" t="shared" si="2" ref="F42:F62">D42*E42</f>
        <v>0</v>
      </c>
      <c r="G42" s="69">
        <f aca="true" t="shared" si="3" ref="G42:G63">SUM(F42)</f>
        <v>0</v>
      </c>
    </row>
    <row r="43" spans="1:7" ht="15">
      <c r="A43" s="71">
        <v>2020019</v>
      </c>
      <c r="B43" s="72" t="s">
        <v>160</v>
      </c>
      <c r="C43" s="71" t="s">
        <v>161</v>
      </c>
      <c r="D43" s="71"/>
      <c r="E43" s="73"/>
      <c r="F43" s="81">
        <f t="shared" si="2"/>
        <v>0</v>
      </c>
      <c r="G43" s="69">
        <f t="shared" si="3"/>
        <v>0</v>
      </c>
    </row>
    <row r="44" spans="1:7" ht="15">
      <c r="A44" s="71">
        <v>2020037</v>
      </c>
      <c r="B44" s="72" t="s">
        <v>162</v>
      </c>
      <c r="C44" s="71" t="s">
        <v>163</v>
      </c>
      <c r="D44" s="74"/>
      <c r="E44" s="73"/>
      <c r="F44" s="81">
        <f t="shared" si="2"/>
        <v>0</v>
      </c>
      <c r="G44" s="69">
        <f t="shared" si="3"/>
        <v>0</v>
      </c>
    </row>
    <row r="45" spans="1:7" ht="15">
      <c r="A45" s="71">
        <v>2020054</v>
      </c>
      <c r="B45" s="72" t="s">
        <v>164</v>
      </c>
      <c r="C45" s="71" t="s">
        <v>163</v>
      </c>
      <c r="D45" s="74"/>
      <c r="E45" s="73"/>
      <c r="F45" s="81">
        <f t="shared" si="2"/>
        <v>0</v>
      </c>
      <c r="G45" s="69">
        <f t="shared" si="3"/>
        <v>0</v>
      </c>
    </row>
    <row r="46" spans="1:7" ht="15">
      <c r="A46" s="71">
        <v>2020071</v>
      </c>
      <c r="B46" s="72" t="s">
        <v>165</v>
      </c>
      <c r="C46" s="71" t="s">
        <v>161</v>
      </c>
      <c r="D46" s="74">
        <v>256</v>
      </c>
      <c r="E46" s="73">
        <v>256</v>
      </c>
      <c r="F46" s="81">
        <f t="shared" si="2"/>
        <v>65536</v>
      </c>
      <c r="G46" s="69">
        <f t="shared" si="3"/>
        <v>65536</v>
      </c>
    </row>
    <row r="47" spans="1:7" ht="15">
      <c r="A47" s="74">
        <v>2030116</v>
      </c>
      <c r="B47" s="75" t="s">
        <v>166</v>
      </c>
      <c r="C47" s="74" t="s">
        <v>161</v>
      </c>
      <c r="D47" s="74"/>
      <c r="E47" s="76"/>
      <c r="F47" s="82">
        <f t="shared" si="2"/>
        <v>0</v>
      </c>
      <c r="G47" s="70">
        <f t="shared" si="3"/>
        <v>0</v>
      </c>
    </row>
    <row r="48" spans="1:7" ht="25.5" customHeight="1">
      <c r="A48" s="71">
        <v>2030900</v>
      </c>
      <c r="B48" s="72" t="s">
        <v>167</v>
      </c>
      <c r="C48" s="71" t="s">
        <v>168</v>
      </c>
      <c r="D48" s="71"/>
      <c r="E48" s="73"/>
      <c r="F48" s="81">
        <f t="shared" si="2"/>
        <v>0</v>
      </c>
      <c r="G48" s="69">
        <f t="shared" si="3"/>
        <v>0</v>
      </c>
    </row>
    <row r="49" spans="1:7" ht="15">
      <c r="A49" s="71">
        <v>7320072</v>
      </c>
      <c r="B49" s="72" t="s">
        <v>169</v>
      </c>
      <c r="C49" s="71"/>
      <c r="D49" s="71"/>
      <c r="E49" s="73"/>
      <c r="F49" s="81">
        <f t="shared" si="2"/>
        <v>0</v>
      </c>
      <c r="G49" s="69">
        <f t="shared" si="3"/>
        <v>0</v>
      </c>
    </row>
    <row r="50" spans="1:7" ht="15">
      <c r="A50" s="71">
        <v>7320455</v>
      </c>
      <c r="B50" s="72" t="s">
        <v>170</v>
      </c>
      <c r="C50" s="71"/>
      <c r="D50" s="71"/>
      <c r="E50" s="73"/>
      <c r="F50" s="81">
        <f t="shared" si="2"/>
        <v>0</v>
      </c>
      <c r="G50" s="69">
        <f t="shared" si="3"/>
        <v>0</v>
      </c>
    </row>
    <row r="51" spans="1:7" ht="15">
      <c r="A51" s="71">
        <v>9030008</v>
      </c>
      <c r="B51" s="72" t="s">
        <v>171</v>
      </c>
      <c r="C51" s="71" t="s">
        <v>161</v>
      </c>
      <c r="D51" s="71"/>
      <c r="E51" s="73"/>
      <c r="F51" s="81">
        <f t="shared" si="2"/>
        <v>0</v>
      </c>
      <c r="G51" s="69">
        <f t="shared" si="3"/>
        <v>0</v>
      </c>
    </row>
    <row r="52" spans="1:7" ht="15">
      <c r="A52" s="71">
        <v>9060031</v>
      </c>
      <c r="B52" s="72" t="s">
        <v>172</v>
      </c>
      <c r="C52" s="71" t="s">
        <v>163</v>
      </c>
      <c r="D52" s="71"/>
      <c r="E52" s="73"/>
      <c r="F52" s="81">
        <f t="shared" si="2"/>
        <v>0</v>
      </c>
      <c r="G52" s="69">
        <f t="shared" si="3"/>
        <v>0</v>
      </c>
    </row>
    <row r="53" spans="1:7" ht="15">
      <c r="A53" s="71">
        <v>9050006</v>
      </c>
      <c r="B53" s="72" t="s">
        <v>173</v>
      </c>
      <c r="C53" s="71" t="s">
        <v>161</v>
      </c>
      <c r="D53" s="71"/>
      <c r="E53" s="73"/>
      <c r="F53" s="81">
        <f t="shared" si="2"/>
        <v>0</v>
      </c>
      <c r="G53" s="69">
        <f t="shared" si="3"/>
        <v>0</v>
      </c>
    </row>
    <row r="54" spans="1:7" ht="15">
      <c r="A54" s="71">
        <v>9050026</v>
      </c>
      <c r="B54" s="72" t="s">
        <v>174</v>
      </c>
      <c r="C54" s="71" t="s">
        <v>163</v>
      </c>
      <c r="D54" s="71">
        <v>789</v>
      </c>
      <c r="E54" s="73">
        <v>256</v>
      </c>
      <c r="F54" s="81">
        <f t="shared" si="2"/>
        <v>201984</v>
      </c>
      <c r="G54" s="69">
        <f t="shared" si="3"/>
        <v>201984</v>
      </c>
    </row>
    <row r="55" spans="1:7" ht="15">
      <c r="A55" s="71">
        <v>9050040</v>
      </c>
      <c r="B55" s="72" t="s">
        <v>175</v>
      </c>
      <c r="C55" s="71" t="s">
        <v>163</v>
      </c>
      <c r="D55" s="71"/>
      <c r="E55" s="73"/>
      <c r="F55" s="81">
        <f t="shared" si="2"/>
        <v>0</v>
      </c>
      <c r="G55" s="69">
        <f t="shared" si="3"/>
        <v>0</v>
      </c>
    </row>
    <row r="56" spans="1:7" ht="15">
      <c r="A56" s="71">
        <v>9050430</v>
      </c>
      <c r="B56" s="72" t="s">
        <v>176</v>
      </c>
      <c r="C56" s="71" t="s">
        <v>163</v>
      </c>
      <c r="D56" s="71"/>
      <c r="E56" s="73"/>
      <c r="F56" s="81">
        <f t="shared" si="2"/>
        <v>0</v>
      </c>
      <c r="G56" s="69">
        <f t="shared" si="3"/>
        <v>0</v>
      </c>
    </row>
    <row r="57" spans="1:7" ht="15">
      <c r="A57" s="71">
        <v>9160001</v>
      </c>
      <c r="B57" s="72" t="s">
        <v>177</v>
      </c>
      <c r="C57" s="71" t="s">
        <v>161</v>
      </c>
      <c r="D57" s="71"/>
      <c r="E57" s="73"/>
      <c r="F57" s="81">
        <f t="shared" si="2"/>
        <v>0</v>
      </c>
      <c r="G57" s="69">
        <f t="shared" si="3"/>
        <v>0</v>
      </c>
    </row>
    <row r="58" spans="1:7" ht="15">
      <c r="A58" s="71"/>
      <c r="B58" s="72"/>
      <c r="C58" s="72"/>
      <c r="D58" s="71"/>
      <c r="E58" s="73"/>
      <c r="F58" s="81">
        <f t="shared" si="2"/>
        <v>0</v>
      </c>
      <c r="G58" s="69">
        <f t="shared" si="3"/>
        <v>0</v>
      </c>
    </row>
    <row r="59" spans="1:7" ht="15">
      <c r="A59" s="71"/>
      <c r="B59" s="72"/>
      <c r="C59" s="72"/>
      <c r="D59" s="71"/>
      <c r="E59" s="73"/>
      <c r="F59" s="81">
        <f t="shared" si="2"/>
        <v>0</v>
      </c>
      <c r="G59" s="69">
        <f t="shared" si="3"/>
        <v>0</v>
      </c>
    </row>
    <row r="60" spans="1:7" ht="15">
      <c r="A60" s="71"/>
      <c r="B60" s="72"/>
      <c r="C60" s="72"/>
      <c r="D60" s="71"/>
      <c r="E60" s="73"/>
      <c r="F60" s="81"/>
      <c r="G60" s="69"/>
    </row>
    <row r="61" spans="1:7" ht="15">
      <c r="A61" s="71"/>
      <c r="B61" s="72"/>
      <c r="C61" s="72"/>
      <c r="D61" s="71"/>
      <c r="E61" s="73"/>
      <c r="F61" s="81">
        <f t="shared" si="2"/>
        <v>0</v>
      </c>
      <c r="G61" s="69">
        <f t="shared" si="3"/>
        <v>0</v>
      </c>
    </row>
    <row r="62" spans="1:7" ht="15.75" thickBot="1">
      <c r="A62" s="256"/>
      <c r="B62" s="257"/>
      <c r="C62" s="257"/>
      <c r="D62" s="256"/>
      <c r="E62" s="258"/>
      <c r="F62" s="259">
        <f t="shared" si="2"/>
        <v>0</v>
      </c>
      <c r="G62" s="260">
        <f t="shared" si="3"/>
        <v>0</v>
      </c>
    </row>
    <row r="63" spans="1:7" ht="15.75" thickBot="1">
      <c r="A63" s="411" t="s">
        <v>283</v>
      </c>
      <c r="B63" s="412"/>
      <c r="C63" s="412"/>
      <c r="D63" s="412"/>
      <c r="E63" s="412"/>
      <c r="F63" s="261">
        <f>SUM(F42:F62)</f>
        <v>267520</v>
      </c>
      <c r="G63" s="262">
        <f t="shared" si="3"/>
        <v>267520</v>
      </c>
    </row>
    <row r="64" spans="1:7" ht="40.5" customHeight="1">
      <c r="A64" s="83"/>
      <c r="B64" s="83"/>
      <c r="C64" s="83"/>
      <c r="D64" s="83"/>
      <c r="E64" s="83"/>
      <c r="F64" s="86"/>
      <c r="G64" s="276"/>
    </row>
    <row r="65" spans="1:7" ht="15.75" thickBot="1">
      <c r="A65" s="416" t="s">
        <v>178</v>
      </c>
      <c r="B65" s="417"/>
      <c r="C65" s="417"/>
      <c r="D65" s="417"/>
      <c r="E65" s="417"/>
      <c r="F65" s="417"/>
      <c r="G65" s="418"/>
    </row>
    <row r="66" spans="1:7" ht="21" customHeight="1" thickBot="1">
      <c r="A66" s="91" t="s">
        <v>128</v>
      </c>
      <c r="B66" s="92" t="s">
        <v>129</v>
      </c>
      <c r="C66" s="92" t="s">
        <v>130</v>
      </c>
      <c r="D66" s="92" t="s">
        <v>131</v>
      </c>
      <c r="E66" s="92" t="s">
        <v>132</v>
      </c>
      <c r="F66" s="93" t="s">
        <v>133</v>
      </c>
      <c r="G66" s="132" t="s">
        <v>134</v>
      </c>
    </row>
    <row r="67" spans="1:7" ht="15">
      <c r="A67" s="108"/>
      <c r="B67" s="109" t="s">
        <v>179</v>
      </c>
      <c r="C67" s="110"/>
      <c r="D67" s="111"/>
      <c r="E67" s="112"/>
      <c r="F67" s="113">
        <f>E67*D67</f>
        <v>0</v>
      </c>
      <c r="G67" s="115">
        <f aca="true" t="shared" si="4" ref="G67:G84">SUM(F67)</f>
        <v>0</v>
      </c>
    </row>
    <row r="68" spans="1:7" ht="15">
      <c r="A68" s="114">
        <v>6010502</v>
      </c>
      <c r="B68" s="102" t="s">
        <v>180</v>
      </c>
      <c r="C68" s="101" t="s">
        <v>181</v>
      </c>
      <c r="D68" s="103">
        <v>256</v>
      </c>
      <c r="E68" s="105">
        <v>750</v>
      </c>
      <c r="F68" s="106">
        <f aca="true" t="shared" si="5" ref="F68:F83">E68*D68</f>
        <v>192000</v>
      </c>
      <c r="G68" s="107">
        <f t="shared" si="4"/>
        <v>192000</v>
      </c>
    </row>
    <row r="69" spans="1:7" ht="15">
      <c r="A69" s="114">
        <v>6011140</v>
      </c>
      <c r="B69" s="102" t="s">
        <v>182</v>
      </c>
      <c r="C69" s="101" t="s">
        <v>181</v>
      </c>
      <c r="D69" s="103"/>
      <c r="E69" s="105"/>
      <c r="F69" s="106">
        <f t="shared" si="5"/>
        <v>0</v>
      </c>
      <c r="G69" s="107">
        <f t="shared" si="4"/>
        <v>0</v>
      </c>
    </row>
    <row r="70" spans="1:7" ht="15">
      <c r="A70" s="114"/>
      <c r="B70" s="102"/>
      <c r="C70" s="101"/>
      <c r="D70" s="103"/>
      <c r="E70" s="105"/>
      <c r="F70" s="106">
        <f t="shared" si="5"/>
        <v>0</v>
      </c>
      <c r="G70" s="107">
        <f t="shared" si="4"/>
        <v>0</v>
      </c>
    </row>
    <row r="71" spans="1:7" ht="15">
      <c r="A71" s="114"/>
      <c r="B71" s="102"/>
      <c r="C71" s="101"/>
      <c r="D71" s="103"/>
      <c r="E71" s="105"/>
      <c r="F71" s="106">
        <f t="shared" si="5"/>
        <v>0</v>
      </c>
      <c r="G71" s="107">
        <f t="shared" si="4"/>
        <v>0</v>
      </c>
    </row>
    <row r="72" spans="1:7" ht="15">
      <c r="A72" s="114"/>
      <c r="B72" s="102"/>
      <c r="C72" s="101"/>
      <c r="D72" s="103"/>
      <c r="E72" s="105"/>
      <c r="F72" s="106">
        <f t="shared" si="5"/>
        <v>0</v>
      </c>
      <c r="G72" s="107">
        <f t="shared" si="4"/>
        <v>0</v>
      </c>
    </row>
    <row r="73" spans="1:7" ht="15">
      <c r="A73" s="114"/>
      <c r="B73" s="102" t="s">
        <v>179</v>
      </c>
      <c r="C73" s="101"/>
      <c r="D73" s="103"/>
      <c r="E73" s="105"/>
      <c r="F73" s="106">
        <f t="shared" si="5"/>
        <v>0</v>
      </c>
      <c r="G73" s="107">
        <f t="shared" si="4"/>
        <v>0</v>
      </c>
    </row>
    <row r="74" spans="1:7" ht="15">
      <c r="A74" s="114"/>
      <c r="B74" s="102"/>
      <c r="C74" s="101"/>
      <c r="D74" s="103"/>
      <c r="E74" s="105"/>
      <c r="F74" s="106">
        <f t="shared" si="5"/>
        <v>0</v>
      </c>
      <c r="G74" s="107">
        <f t="shared" si="4"/>
        <v>0</v>
      </c>
    </row>
    <row r="75" spans="1:7" ht="15">
      <c r="A75" s="114"/>
      <c r="B75" s="102"/>
      <c r="C75" s="101"/>
      <c r="D75" s="103"/>
      <c r="E75" s="105"/>
      <c r="F75" s="106">
        <f t="shared" si="5"/>
        <v>0</v>
      </c>
      <c r="G75" s="107">
        <f t="shared" si="4"/>
        <v>0</v>
      </c>
    </row>
    <row r="76" spans="1:7" ht="15">
      <c r="A76" s="114"/>
      <c r="B76" s="102"/>
      <c r="C76" s="101"/>
      <c r="D76" s="103"/>
      <c r="E76" s="105"/>
      <c r="F76" s="106">
        <f t="shared" si="5"/>
        <v>0</v>
      </c>
      <c r="G76" s="107">
        <f t="shared" si="4"/>
        <v>0</v>
      </c>
    </row>
    <row r="77" spans="1:7" ht="15">
      <c r="A77" s="114"/>
      <c r="B77" s="102"/>
      <c r="C77" s="101"/>
      <c r="D77" s="103"/>
      <c r="E77" s="105"/>
      <c r="F77" s="106">
        <f t="shared" si="5"/>
        <v>0</v>
      </c>
      <c r="G77" s="107">
        <f t="shared" si="4"/>
        <v>0</v>
      </c>
    </row>
    <row r="78" spans="1:7" ht="15">
      <c r="A78" s="114"/>
      <c r="B78" s="104" t="s">
        <v>179</v>
      </c>
      <c r="C78" s="101"/>
      <c r="D78" s="103"/>
      <c r="E78" s="105"/>
      <c r="F78" s="106">
        <f t="shared" si="5"/>
        <v>0</v>
      </c>
      <c r="G78" s="107">
        <f t="shared" si="4"/>
        <v>0</v>
      </c>
    </row>
    <row r="79" spans="1:7" ht="15">
      <c r="A79" s="114"/>
      <c r="B79" s="102"/>
      <c r="C79" s="101"/>
      <c r="D79" s="103"/>
      <c r="E79" s="105"/>
      <c r="F79" s="106">
        <f t="shared" si="5"/>
        <v>0</v>
      </c>
      <c r="G79" s="107">
        <f t="shared" si="4"/>
        <v>0</v>
      </c>
    </row>
    <row r="80" spans="1:7" ht="15">
      <c r="A80" s="114"/>
      <c r="B80" s="102"/>
      <c r="C80" s="101"/>
      <c r="D80" s="103"/>
      <c r="E80" s="105"/>
      <c r="F80" s="106">
        <f t="shared" si="5"/>
        <v>0</v>
      </c>
      <c r="G80" s="107">
        <f t="shared" si="4"/>
        <v>0</v>
      </c>
    </row>
    <row r="81" spans="1:7" ht="15">
      <c r="A81" s="114"/>
      <c r="B81" s="102"/>
      <c r="C81" s="101"/>
      <c r="D81" s="103"/>
      <c r="E81" s="105"/>
      <c r="F81" s="106">
        <f t="shared" si="5"/>
        <v>0</v>
      </c>
      <c r="G81" s="107">
        <f t="shared" si="4"/>
        <v>0</v>
      </c>
    </row>
    <row r="82" spans="1:7" ht="15">
      <c r="A82" s="114"/>
      <c r="B82" s="102"/>
      <c r="C82" s="101"/>
      <c r="D82" s="103"/>
      <c r="E82" s="105"/>
      <c r="F82" s="106">
        <f t="shared" si="5"/>
        <v>0</v>
      </c>
      <c r="G82" s="107">
        <f t="shared" si="4"/>
        <v>0</v>
      </c>
    </row>
    <row r="83" spans="1:7" ht="15.75" thickBot="1">
      <c r="A83" s="116"/>
      <c r="B83" s="117"/>
      <c r="C83" s="118"/>
      <c r="D83" s="119"/>
      <c r="E83" s="120"/>
      <c r="F83" s="121">
        <f t="shared" si="5"/>
        <v>0</v>
      </c>
      <c r="G83" s="122">
        <f t="shared" si="4"/>
        <v>0</v>
      </c>
    </row>
    <row r="84" spans="1:7" ht="15.75" thickBot="1">
      <c r="A84" s="413" t="s">
        <v>285</v>
      </c>
      <c r="B84" s="414"/>
      <c r="C84" s="414"/>
      <c r="D84" s="414"/>
      <c r="E84" s="415"/>
      <c r="F84" s="123">
        <f>SUM(F67:F83)</f>
        <v>192000</v>
      </c>
      <c r="G84" s="124">
        <f t="shared" si="4"/>
        <v>192000</v>
      </c>
    </row>
    <row r="85" spans="1:7" ht="28.5" customHeight="1" thickBot="1">
      <c r="A85" s="87"/>
      <c r="B85" s="88"/>
      <c r="C85" s="88"/>
      <c r="D85" s="87"/>
      <c r="E85" s="88"/>
      <c r="F85" s="88"/>
      <c r="G85" s="89"/>
    </row>
    <row r="86" spans="1:7" ht="15.75" thickBot="1">
      <c r="A86" s="453" t="s">
        <v>183</v>
      </c>
      <c r="B86" s="454"/>
      <c r="C86" s="454"/>
      <c r="D86" s="454"/>
      <c r="E86" s="454"/>
      <c r="F86" s="454"/>
      <c r="G86" s="455"/>
    </row>
    <row r="87" spans="1:7" ht="15.75" thickTop="1">
      <c r="A87" s="139" t="s">
        <v>128</v>
      </c>
      <c r="B87" s="140" t="s">
        <v>129</v>
      </c>
      <c r="C87" s="140" t="s">
        <v>130</v>
      </c>
      <c r="D87" s="140" t="s">
        <v>131</v>
      </c>
      <c r="E87" s="141" t="s">
        <v>132</v>
      </c>
      <c r="F87" s="147" t="s">
        <v>133</v>
      </c>
      <c r="G87" s="68" t="s">
        <v>134</v>
      </c>
    </row>
    <row r="88" spans="1:7" ht="15">
      <c r="A88" s="142">
        <v>2020155</v>
      </c>
      <c r="B88" s="134" t="s">
        <v>184</v>
      </c>
      <c r="C88" s="153" t="s">
        <v>163</v>
      </c>
      <c r="D88" s="133"/>
      <c r="E88" s="135"/>
      <c r="F88" s="148">
        <f aca="true" t="shared" si="6" ref="F88:F103">E88*D88</f>
        <v>0</v>
      </c>
      <c r="G88" s="150">
        <f aca="true" t="shared" si="7" ref="G88:G97">SUM(F88)</f>
        <v>0</v>
      </c>
    </row>
    <row r="89" spans="1:7" ht="15">
      <c r="A89" s="142">
        <v>9170021</v>
      </c>
      <c r="B89" s="134" t="s">
        <v>185</v>
      </c>
      <c r="C89" s="153" t="s">
        <v>163</v>
      </c>
      <c r="D89" s="133"/>
      <c r="E89" s="135"/>
      <c r="F89" s="148">
        <f t="shared" si="6"/>
        <v>0</v>
      </c>
      <c r="G89" s="150">
        <f t="shared" si="7"/>
        <v>0</v>
      </c>
    </row>
    <row r="90" spans="1:7" ht="15">
      <c r="A90" s="142">
        <v>5019072</v>
      </c>
      <c r="B90" s="134" t="s">
        <v>186</v>
      </c>
      <c r="C90" s="153" t="s">
        <v>161</v>
      </c>
      <c r="D90" s="133"/>
      <c r="E90" s="135"/>
      <c r="F90" s="148">
        <f t="shared" si="6"/>
        <v>0</v>
      </c>
      <c r="G90" s="150">
        <f t="shared" si="7"/>
        <v>0</v>
      </c>
    </row>
    <row r="91" spans="1:7" ht="15">
      <c r="A91" s="142">
        <v>9130009</v>
      </c>
      <c r="B91" s="134" t="s">
        <v>187</v>
      </c>
      <c r="C91" s="153" t="s">
        <v>168</v>
      </c>
      <c r="D91" s="133"/>
      <c r="E91" s="135"/>
      <c r="F91" s="148">
        <f t="shared" si="6"/>
        <v>0</v>
      </c>
      <c r="G91" s="150">
        <f t="shared" si="7"/>
        <v>0</v>
      </c>
    </row>
    <row r="92" spans="1:7" ht="15">
      <c r="A92" s="142">
        <v>9130010</v>
      </c>
      <c r="B92" s="134" t="s">
        <v>188</v>
      </c>
      <c r="C92" s="153" t="s">
        <v>168</v>
      </c>
      <c r="D92" s="133"/>
      <c r="E92" s="135"/>
      <c r="F92" s="148">
        <f t="shared" si="6"/>
        <v>0</v>
      </c>
      <c r="G92" s="150">
        <f t="shared" si="7"/>
        <v>0</v>
      </c>
    </row>
    <row r="93" spans="1:7" ht="30">
      <c r="A93" s="164">
        <v>5014524</v>
      </c>
      <c r="B93" s="134" t="s">
        <v>189</v>
      </c>
      <c r="C93" s="153" t="s">
        <v>163</v>
      </c>
      <c r="D93" s="133"/>
      <c r="E93" s="135"/>
      <c r="F93" s="148">
        <f t="shared" si="6"/>
        <v>0</v>
      </c>
      <c r="G93" s="150">
        <f t="shared" si="7"/>
        <v>0</v>
      </c>
    </row>
    <row r="94" spans="1:7" ht="15">
      <c r="A94" s="142">
        <v>5014530</v>
      </c>
      <c r="B94" s="136" t="s">
        <v>190</v>
      </c>
      <c r="C94" s="153" t="s">
        <v>163</v>
      </c>
      <c r="D94" s="133"/>
      <c r="E94" s="135"/>
      <c r="F94" s="148">
        <f t="shared" si="6"/>
        <v>0</v>
      </c>
      <c r="G94" s="150">
        <f t="shared" si="7"/>
        <v>0</v>
      </c>
    </row>
    <row r="95" spans="1:7" ht="15">
      <c r="A95" s="142">
        <v>5014536</v>
      </c>
      <c r="B95" s="136" t="s">
        <v>191</v>
      </c>
      <c r="C95" s="153" t="s">
        <v>163</v>
      </c>
      <c r="D95" s="133"/>
      <c r="E95" s="135"/>
      <c r="F95" s="148">
        <f t="shared" si="6"/>
        <v>0</v>
      </c>
      <c r="G95" s="150">
        <f t="shared" si="7"/>
        <v>0</v>
      </c>
    </row>
    <row r="96" spans="1:7" ht="15">
      <c r="A96" s="142">
        <v>5014542</v>
      </c>
      <c r="B96" s="136" t="s">
        <v>192</v>
      </c>
      <c r="C96" s="153" t="s">
        <v>163</v>
      </c>
      <c r="D96" s="133"/>
      <c r="E96" s="135"/>
      <c r="F96" s="148">
        <f t="shared" si="6"/>
        <v>0</v>
      </c>
      <c r="G96" s="150">
        <f t="shared" si="7"/>
        <v>0</v>
      </c>
    </row>
    <row r="97" spans="1:7" ht="15">
      <c r="A97" s="142">
        <v>5014560</v>
      </c>
      <c r="B97" s="136" t="s">
        <v>193</v>
      </c>
      <c r="C97" s="153" t="s">
        <v>163</v>
      </c>
      <c r="D97" s="133"/>
      <c r="E97" s="135"/>
      <c r="F97" s="148">
        <f t="shared" si="6"/>
        <v>0</v>
      </c>
      <c r="G97" s="150">
        <f t="shared" si="7"/>
        <v>0</v>
      </c>
    </row>
    <row r="98" spans="1:7" ht="15">
      <c r="A98" s="142"/>
      <c r="B98" s="134"/>
      <c r="C98" s="154"/>
      <c r="D98" s="133"/>
      <c r="E98" s="137"/>
      <c r="F98" s="148">
        <f t="shared" si="6"/>
        <v>0</v>
      </c>
      <c r="G98" s="150"/>
    </row>
    <row r="99" spans="1:7" ht="15">
      <c r="A99" s="142"/>
      <c r="B99" s="134"/>
      <c r="C99" s="134"/>
      <c r="D99" s="133"/>
      <c r="E99" s="137"/>
      <c r="F99" s="148">
        <f t="shared" si="6"/>
        <v>0</v>
      </c>
      <c r="G99" s="150"/>
    </row>
    <row r="100" spans="1:7" ht="15">
      <c r="A100" s="142"/>
      <c r="B100" s="134"/>
      <c r="C100" s="134"/>
      <c r="D100" s="133"/>
      <c r="E100" s="137"/>
      <c r="F100" s="148">
        <f t="shared" si="6"/>
        <v>0</v>
      </c>
      <c r="G100" s="150"/>
    </row>
    <row r="101" spans="1:7" ht="15">
      <c r="A101" s="142"/>
      <c r="B101" s="134"/>
      <c r="C101" s="134"/>
      <c r="D101" s="133"/>
      <c r="E101" s="137"/>
      <c r="F101" s="148">
        <f t="shared" si="6"/>
        <v>0</v>
      </c>
      <c r="G101" s="150"/>
    </row>
    <row r="102" spans="1:7" ht="15">
      <c r="A102" s="142"/>
      <c r="B102" s="134"/>
      <c r="C102" s="134"/>
      <c r="D102" s="133"/>
      <c r="E102" s="137"/>
      <c r="F102" s="148">
        <f t="shared" si="6"/>
        <v>0</v>
      </c>
      <c r="G102" s="150"/>
    </row>
    <row r="103" spans="1:7" ht="15.75" thickBot="1">
      <c r="A103" s="143"/>
      <c r="B103" s="144"/>
      <c r="C103" s="144"/>
      <c r="D103" s="145"/>
      <c r="E103" s="146"/>
      <c r="F103" s="149">
        <f t="shared" si="6"/>
        <v>0</v>
      </c>
      <c r="G103" s="151"/>
    </row>
    <row r="104" spans="1:7" ht="15.75" thickBot="1">
      <c r="A104" s="411" t="s">
        <v>283</v>
      </c>
      <c r="B104" s="412"/>
      <c r="C104" s="412"/>
      <c r="D104" s="412"/>
      <c r="E104" s="412"/>
      <c r="F104" s="221">
        <f>SUM(F88:F103)</f>
        <v>0</v>
      </c>
      <c r="G104" s="152">
        <f>SUM(G88:G103)</f>
        <v>0</v>
      </c>
    </row>
    <row r="105" spans="1:7" ht="26.25" customHeight="1" thickBot="1">
      <c r="A105" s="155"/>
      <c r="B105" s="90"/>
      <c r="C105" s="90"/>
      <c r="D105" s="155"/>
      <c r="E105" s="90"/>
      <c r="F105" s="156"/>
      <c r="G105" s="157"/>
    </row>
    <row r="106" spans="1:7" ht="15.75" thickBot="1">
      <c r="A106" s="457" t="s">
        <v>194</v>
      </c>
      <c r="B106" s="458"/>
      <c r="C106" s="458"/>
      <c r="D106" s="458"/>
      <c r="E106" s="458"/>
      <c r="F106" s="458"/>
      <c r="G106" s="459"/>
    </row>
    <row r="107" spans="1:7" ht="15">
      <c r="A107" s="172" t="s">
        <v>128</v>
      </c>
      <c r="B107" s="173" t="s">
        <v>129</v>
      </c>
      <c r="C107" s="138" t="s">
        <v>130</v>
      </c>
      <c r="D107" s="138" t="s">
        <v>131</v>
      </c>
      <c r="E107" s="138" t="s">
        <v>132</v>
      </c>
      <c r="F107" s="174" t="s">
        <v>133</v>
      </c>
      <c r="G107" s="175" t="s">
        <v>134</v>
      </c>
    </row>
    <row r="108" spans="1:7" ht="15">
      <c r="A108" s="169">
        <v>9080296</v>
      </c>
      <c r="B108" s="178" t="s">
        <v>195</v>
      </c>
      <c r="C108" s="165" t="s">
        <v>163</v>
      </c>
      <c r="D108" s="165"/>
      <c r="E108" s="179"/>
      <c r="F108" s="170">
        <f>E108*D108</f>
        <v>0</v>
      </c>
      <c r="G108" s="180">
        <f aca="true" t="shared" si="8" ref="G108:G123">SUM(F108)</f>
        <v>0</v>
      </c>
    </row>
    <row r="109" spans="1:7" ht="15">
      <c r="A109" s="169">
        <v>2020025</v>
      </c>
      <c r="B109" s="178" t="s">
        <v>196</v>
      </c>
      <c r="C109" s="165" t="s">
        <v>197</v>
      </c>
      <c r="D109" s="165"/>
      <c r="E109" s="179"/>
      <c r="F109" s="170">
        <f aca="true" t="shared" si="9" ref="F109:F122">E109*D109</f>
        <v>0</v>
      </c>
      <c r="G109" s="180">
        <f t="shared" si="8"/>
        <v>0</v>
      </c>
    </row>
    <row r="110" spans="1:7" ht="15">
      <c r="A110" s="169">
        <v>2020025</v>
      </c>
      <c r="B110" s="178" t="s">
        <v>198</v>
      </c>
      <c r="C110" s="165" t="s">
        <v>197</v>
      </c>
      <c r="D110" s="165"/>
      <c r="E110" s="179"/>
      <c r="F110" s="170">
        <f t="shared" si="9"/>
        <v>0</v>
      </c>
      <c r="G110" s="180">
        <f t="shared" si="8"/>
        <v>0</v>
      </c>
    </row>
    <row r="111" spans="1:7" ht="15">
      <c r="A111" s="169">
        <v>2020025</v>
      </c>
      <c r="B111" s="178" t="s">
        <v>199</v>
      </c>
      <c r="C111" s="165" t="s">
        <v>197</v>
      </c>
      <c r="D111" s="165"/>
      <c r="E111" s="179"/>
      <c r="F111" s="170">
        <f t="shared" si="9"/>
        <v>0</v>
      </c>
      <c r="G111" s="180">
        <f t="shared" si="8"/>
        <v>0</v>
      </c>
    </row>
    <row r="112" spans="1:7" ht="15">
      <c r="A112" s="169">
        <v>9080242</v>
      </c>
      <c r="B112" s="178" t="s">
        <v>200</v>
      </c>
      <c r="C112" s="165" t="s">
        <v>197</v>
      </c>
      <c r="D112" s="165"/>
      <c r="E112" s="179"/>
      <c r="F112" s="170">
        <f t="shared" si="9"/>
        <v>0</v>
      </c>
      <c r="G112" s="180">
        <f t="shared" si="8"/>
        <v>0</v>
      </c>
    </row>
    <row r="113" spans="1:7" ht="15">
      <c r="A113" s="169">
        <v>9080303</v>
      </c>
      <c r="B113" s="178" t="s">
        <v>201</v>
      </c>
      <c r="C113" s="165" t="s">
        <v>197</v>
      </c>
      <c r="D113" s="165"/>
      <c r="E113" s="179"/>
      <c r="F113" s="170">
        <f t="shared" si="9"/>
        <v>0</v>
      </c>
      <c r="G113" s="180">
        <f t="shared" si="8"/>
        <v>0</v>
      </c>
    </row>
    <row r="114" spans="1:7" ht="15">
      <c r="A114" s="169">
        <v>7330220</v>
      </c>
      <c r="B114" s="178" t="s">
        <v>202</v>
      </c>
      <c r="C114" s="165" t="s">
        <v>163</v>
      </c>
      <c r="D114" s="165"/>
      <c r="E114" s="179"/>
      <c r="F114" s="170">
        <f t="shared" si="9"/>
        <v>0</v>
      </c>
      <c r="G114" s="180">
        <f t="shared" si="8"/>
        <v>0</v>
      </c>
    </row>
    <row r="115" spans="1:7" ht="15">
      <c r="A115" s="169">
        <v>7320291</v>
      </c>
      <c r="B115" s="178" t="s">
        <v>203</v>
      </c>
      <c r="C115" s="165" t="s">
        <v>161</v>
      </c>
      <c r="D115" s="165"/>
      <c r="E115" s="179"/>
      <c r="F115" s="170">
        <f t="shared" si="9"/>
        <v>0</v>
      </c>
      <c r="G115" s="180">
        <f t="shared" si="8"/>
        <v>0</v>
      </c>
    </row>
    <row r="116" spans="1:7" ht="15">
      <c r="A116" s="169">
        <v>7310390</v>
      </c>
      <c r="B116" s="181" t="s">
        <v>204</v>
      </c>
      <c r="C116" s="165" t="s">
        <v>163</v>
      </c>
      <c r="D116" s="165"/>
      <c r="E116" s="179"/>
      <c r="F116" s="170">
        <f t="shared" si="9"/>
        <v>0</v>
      </c>
      <c r="G116" s="180">
        <f t="shared" si="8"/>
        <v>0</v>
      </c>
    </row>
    <row r="117" spans="1:7" ht="29.25" customHeight="1">
      <c r="A117" s="169" t="s">
        <v>205</v>
      </c>
      <c r="B117" s="178" t="s">
        <v>206</v>
      </c>
      <c r="C117" s="165" t="s">
        <v>207</v>
      </c>
      <c r="D117" s="165"/>
      <c r="E117" s="179"/>
      <c r="F117" s="170">
        <f t="shared" si="9"/>
        <v>0</v>
      </c>
      <c r="G117" s="180">
        <f t="shared" si="8"/>
        <v>0</v>
      </c>
    </row>
    <row r="118" spans="1:7" ht="15">
      <c r="A118" s="169">
        <v>9080084</v>
      </c>
      <c r="B118" s="178" t="s">
        <v>208</v>
      </c>
      <c r="C118" s="165" t="s">
        <v>161</v>
      </c>
      <c r="D118" s="165"/>
      <c r="E118" s="179"/>
      <c r="F118" s="170">
        <f t="shared" si="9"/>
        <v>0</v>
      </c>
      <c r="G118" s="180">
        <f t="shared" si="8"/>
        <v>0</v>
      </c>
    </row>
    <row r="119" spans="1:7" ht="15">
      <c r="A119" s="169"/>
      <c r="B119" s="178"/>
      <c r="C119" s="165"/>
      <c r="D119" s="165"/>
      <c r="E119" s="179"/>
      <c r="F119" s="170">
        <f t="shared" si="9"/>
        <v>0</v>
      </c>
      <c r="G119" s="180">
        <f t="shared" si="8"/>
        <v>0</v>
      </c>
    </row>
    <row r="120" spans="1:7" ht="15">
      <c r="A120" s="169"/>
      <c r="B120" s="178"/>
      <c r="C120" s="178"/>
      <c r="D120" s="165"/>
      <c r="E120" s="179"/>
      <c r="F120" s="170">
        <f t="shared" si="9"/>
        <v>0</v>
      </c>
      <c r="G120" s="180">
        <f t="shared" si="8"/>
        <v>0</v>
      </c>
    </row>
    <row r="121" spans="1:7" ht="15">
      <c r="A121" s="169"/>
      <c r="B121" s="178"/>
      <c r="C121" s="178"/>
      <c r="D121" s="165"/>
      <c r="E121" s="179"/>
      <c r="F121" s="170">
        <f t="shared" si="9"/>
        <v>0</v>
      </c>
      <c r="G121" s="180">
        <f t="shared" si="8"/>
        <v>0</v>
      </c>
    </row>
    <row r="122" spans="1:7" ht="15">
      <c r="A122" s="169"/>
      <c r="B122" s="166"/>
      <c r="C122" s="178"/>
      <c r="D122" s="165"/>
      <c r="E122" s="179"/>
      <c r="F122" s="170">
        <f t="shared" si="9"/>
        <v>0</v>
      </c>
      <c r="G122" s="180">
        <f t="shared" si="8"/>
        <v>0</v>
      </c>
    </row>
    <row r="123" spans="1:7" ht="15.75" thickBot="1">
      <c r="A123" s="442" t="s">
        <v>292</v>
      </c>
      <c r="B123" s="443"/>
      <c r="C123" s="443"/>
      <c r="D123" s="443"/>
      <c r="E123" s="443"/>
      <c r="F123" s="171">
        <f>SUM(F108:F122)</f>
        <v>0</v>
      </c>
      <c r="G123" s="168">
        <f t="shared" si="8"/>
        <v>0</v>
      </c>
    </row>
    <row r="124" spans="1:7" ht="95.25" customHeight="1" thickBot="1">
      <c r="A124" s="159"/>
      <c r="B124" s="159"/>
      <c r="C124" s="159"/>
      <c r="D124" s="159"/>
      <c r="E124" s="159"/>
      <c r="F124" s="86"/>
      <c r="G124" s="89"/>
    </row>
    <row r="125" spans="1:7" ht="15" customHeight="1" thickBot="1">
      <c r="A125" s="430" t="s">
        <v>209</v>
      </c>
      <c r="B125" s="431"/>
      <c r="C125" s="431"/>
      <c r="D125" s="431"/>
      <c r="E125" s="431"/>
      <c r="F125" s="431"/>
      <c r="G125" s="432"/>
    </row>
    <row r="126" spans="1:7" ht="16.5" thickBot="1" thickTop="1">
      <c r="A126" s="186" t="s">
        <v>128</v>
      </c>
      <c r="B126" s="187" t="s">
        <v>129</v>
      </c>
      <c r="C126" s="187" t="s">
        <v>130</v>
      </c>
      <c r="D126" s="187" t="s">
        <v>131</v>
      </c>
      <c r="E126" s="187" t="s">
        <v>132</v>
      </c>
      <c r="F126" s="197" t="s">
        <v>133</v>
      </c>
      <c r="G126" s="66" t="s">
        <v>134</v>
      </c>
    </row>
    <row r="127" spans="1:7" ht="15">
      <c r="A127" s="188">
        <v>7350005</v>
      </c>
      <c r="B127" s="189" t="s">
        <v>210</v>
      </c>
      <c r="C127" s="190" t="s">
        <v>163</v>
      </c>
      <c r="D127" s="190"/>
      <c r="E127" s="194"/>
      <c r="F127" s="198">
        <f>E127*D127</f>
        <v>0</v>
      </c>
      <c r="G127" s="202">
        <f aca="true" t="shared" si="10" ref="G127:G136">SUM(F127)</f>
        <v>0</v>
      </c>
    </row>
    <row r="128" spans="1:7" ht="15">
      <c r="A128" s="185">
        <v>7350006</v>
      </c>
      <c r="B128" s="183" t="s">
        <v>211</v>
      </c>
      <c r="C128" s="182" t="s">
        <v>163</v>
      </c>
      <c r="D128" s="182"/>
      <c r="E128" s="195"/>
      <c r="F128" s="199">
        <f aca="true" t="shared" si="11" ref="F128:F136">E128*D128</f>
        <v>0</v>
      </c>
      <c r="G128" s="203">
        <f t="shared" si="10"/>
        <v>0</v>
      </c>
    </row>
    <row r="129" spans="1:7" ht="15">
      <c r="A129" s="185">
        <v>7350012</v>
      </c>
      <c r="B129" s="183" t="s">
        <v>212</v>
      </c>
      <c r="C129" s="182" t="s">
        <v>163</v>
      </c>
      <c r="D129" s="182"/>
      <c r="E129" s="195"/>
      <c r="F129" s="199">
        <f t="shared" si="11"/>
        <v>0</v>
      </c>
      <c r="G129" s="203">
        <f t="shared" si="10"/>
        <v>0</v>
      </c>
    </row>
    <row r="130" spans="1:7" ht="15">
      <c r="A130" s="185">
        <v>7350021</v>
      </c>
      <c r="B130" s="183" t="s">
        <v>213</v>
      </c>
      <c r="C130" s="182" t="s">
        <v>163</v>
      </c>
      <c r="D130" s="182"/>
      <c r="E130" s="195"/>
      <c r="F130" s="199">
        <f t="shared" si="11"/>
        <v>0</v>
      </c>
      <c r="G130" s="203">
        <f t="shared" si="10"/>
        <v>0</v>
      </c>
    </row>
    <row r="131" spans="1:7" ht="30">
      <c r="A131" s="185">
        <v>7350022</v>
      </c>
      <c r="B131" s="183" t="s">
        <v>214</v>
      </c>
      <c r="C131" s="182" t="s">
        <v>163</v>
      </c>
      <c r="D131" s="182"/>
      <c r="E131" s="195"/>
      <c r="F131" s="199">
        <f t="shared" si="11"/>
        <v>0</v>
      </c>
      <c r="G131" s="203">
        <f t="shared" si="10"/>
        <v>0</v>
      </c>
    </row>
    <row r="132" spans="1:7" ht="30">
      <c r="A132" s="185">
        <v>7350023</v>
      </c>
      <c r="B132" s="183" t="s">
        <v>215</v>
      </c>
      <c r="C132" s="182" t="s">
        <v>163</v>
      </c>
      <c r="D132" s="182"/>
      <c r="E132" s="195"/>
      <c r="F132" s="199">
        <f t="shared" si="11"/>
        <v>0</v>
      </c>
      <c r="G132" s="203">
        <f t="shared" si="10"/>
        <v>0</v>
      </c>
    </row>
    <row r="133" spans="1:7" ht="30">
      <c r="A133" s="185">
        <v>7350027</v>
      </c>
      <c r="B133" s="183" t="s">
        <v>216</v>
      </c>
      <c r="C133" s="182" t="s">
        <v>163</v>
      </c>
      <c r="D133" s="182"/>
      <c r="E133" s="195"/>
      <c r="F133" s="199">
        <f t="shared" si="11"/>
        <v>0</v>
      </c>
      <c r="G133" s="203">
        <f t="shared" si="10"/>
        <v>0</v>
      </c>
    </row>
    <row r="134" spans="1:7" ht="15">
      <c r="A134" s="185">
        <v>7350037</v>
      </c>
      <c r="B134" s="183" t="s">
        <v>217</v>
      </c>
      <c r="C134" s="182" t="s">
        <v>163</v>
      </c>
      <c r="D134" s="182"/>
      <c r="E134" s="195"/>
      <c r="F134" s="199">
        <f t="shared" si="11"/>
        <v>0</v>
      </c>
      <c r="G134" s="203">
        <f t="shared" si="10"/>
        <v>0</v>
      </c>
    </row>
    <row r="135" spans="1:7" ht="30">
      <c r="A135" s="185">
        <v>7350038</v>
      </c>
      <c r="B135" s="183" t="s">
        <v>218</v>
      </c>
      <c r="C135" s="182" t="s">
        <v>163</v>
      </c>
      <c r="D135" s="182"/>
      <c r="E135" s="195"/>
      <c r="F135" s="199">
        <f t="shared" si="11"/>
        <v>0</v>
      </c>
      <c r="G135" s="203">
        <f t="shared" si="10"/>
        <v>0</v>
      </c>
    </row>
    <row r="136" spans="1:7" ht="30.75" thickBot="1">
      <c r="A136" s="191">
        <v>7350039</v>
      </c>
      <c r="B136" s="192" t="s">
        <v>219</v>
      </c>
      <c r="C136" s="193" t="s">
        <v>163</v>
      </c>
      <c r="D136" s="193"/>
      <c r="E136" s="196"/>
      <c r="F136" s="200">
        <f t="shared" si="11"/>
        <v>0</v>
      </c>
      <c r="G136" s="204">
        <f t="shared" si="10"/>
        <v>0</v>
      </c>
    </row>
    <row r="137" spans="1:7" ht="15.75" thickBot="1">
      <c r="A137" s="413" t="s">
        <v>292</v>
      </c>
      <c r="B137" s="414"/>
      <c r="C137" s="414"/>
      <c r="D137" s="414"/>
      <c r="E137" s="415"/>
      <c r="F137" s="201">
        <f>SUM(F127:F136)</f>
        <v>0</v>
      </c>
      <c r="G137" s="205">
        <f>SUM(F135)</f>
        <v>0</v>
      </c>
    </row>
    <row r="138" spans="1:7" ht="22.5" customHeight="1" thickBot="1">
      <c r="A138" s="87"/>
      <c r="B138" s="88"/>
      <c r="C138" s="88"/>
      <c r="D138" s="87"/>
      <c r="E138" s="88"/>
      <c r="F138" s="88"/>
      <c r="G138" s="90"/>
    </row>
    <row r="139" spans="1:7" ht="15.75" thickBot="1">
      <c r="A139" s="400" t="s">
        <v>220</v>
      </c>
      <c r="B139" s="401"/>
      <c r="C139" s="401"/>
      <c r="D139" s="401"/>
      <c r="E139" s="401"/>
      <c r="F139" s="401"/>
      <c r="G139" s="402"/>
    </row>
    <row r="140" spans="1:7" ht="15.75" thickTop="1">
      <c r="A140" s="139" t="s">
        <v>128</v>
      </c>
      <c r="B140" s="140" t="s">
        <v>129</v>
      </c>
      <c r="C140" s="140" t="s">
        <v>130</v>
      </c>
      <c r="D140" s="140" t="s">
        <v>131</v>
      </c>
      <c r="E140" s="140" t="s">
        <v>132</v>
      </c>
      <c r="F140" s="147" t="s">
        <v>133</v>
      </c>
      <c r="G140" s="68" t="s">
        <v>134</v>
      </c>
    </row>
    <row r="141" spans="1:7" ht="15">
      <c r="A141" s="212">
        <v>6080101</v>
      </c>
      <c r="B141" s="218" t="s">
        <v>221</v>
      </c>
      <c r="C141" s="206" t="s">
        <v>222</v>
      </c>
      <c r="D141" s="206"/>
      <c r="E141" s="217"/>
      <c r="F141" s="209">
        <f>D141*E141</f>
        <v>0</v>
      </c>
      <c r="G141" s="210">
        <f aca="true" t="shared" si="12" ref="G141:G164">SUM(F141)</f>
        <v>0</v>
      </c>
    </row>
    <row r="142" spans="1:7" ht="15">
      <c r="A142" s="212">
        <v>7030026</v>
      </c>
      <c r="B142" s="218" t="s">
        <v>223</v>
      </c>
      <c r="C142" s="206" t="s">
        <v>29</v>
      </c>
      <c r="D142" s="206"/>
      <c r="E142" s="217"/>
      <c r="F142" s="209">
        <f aca="true" t="shared" si="13" ref="F142:F163">D142*E142</f>
        <v>0</v>
      </c>
      <c r="G142" s="210">
        <f t="shared" si="12"/>
        <v>0</v>
      </c>
    </row>
    <row r="143" spans="1:7" ht="17.25" customHeight="1">
      <c r="A143" s="212">
        <v>7040005</v>
      </c>
      <c r="B143" s="218" t="s">
        <v>224</v>
      </c>
      <c r="C143" s="206" t="s">
        <v>225</v>
      </c>
      <c r="D143" s="206"/>
      <c r="E143" s="217"/>
      <c r="F143" s="209">
        <f t="shared" si="13"/>
        <v>0</v>
      </c>
      <c r="G143" s="210">
        <f t="shared" si="12"/>
        <v>0</v>
      </c>
    </row>
    <row r="144" spans="1:7" ht="15" customHeight="1">
      <c r="A144" s="212">
        <v>7040006</v>
      </c>
      <c r="B144" s="218" t="s">
        <v>226</v>
      </c>
      <c r="C144" s="206" t="s">
        <v>225</v>
      </c>
      <c r="D144" s="206"/>
      <c r="E144" s="217"/>
      <c r="F144" s="209">
        <f t="shared" si="13"/>
        <v>0</v>
      </c>
      <c r="G144" s="210">
        <f t="shared" si="12"/>
        <v>0</v>
      </c>
    </row>
    <row r="145" spans="1:7" ht="15">
      <c r="A145" s="212">
        <v>7060013</v>
      </c>
      <c r="B145" s="218" t="s">
        <v>227</v>
      </c>
      <c r="C145" s="206" t="s">
        <v>29</v>
      </c>
      <c r="D145" s="206"/>
      <c r="E145" s="217"/>
      <c r="F145" s="209">
        <f t="shared" si="13"/>
        <v>0</v>
      </c>
      <c r="G145" s="210">
        <f t="shared" si="12"/>
        <v>0</v>
      </c>
    </row>
    <row r="146" spans="1:7" ht="15">
      <c r="A146" s="212">
        <v>7060017</v>
      </c>
      <c r="B146" s="218" t="s">
        <v>228</v>
      </c>
      <c r="C146" s="206" t="s">
        <v>29</v>
      </c>
      <c r="D146" s="206"/>
      <c r="E146" s="217"/>
      <c r="F146" s="209">
        <f t="shared" si="13"/>
        <v>0</v>
      </c>
      <c r="G146" s="210">
        <f t="shared" si="12"/>
        <v>0</v>
      </c>
    </row>
    <row r="147" spans="1:7" ht="15">
      <c r="A147" s="212">
        <v>7080201</v>
      </c>
      <c r="B147" s="218" t="s">
        <v>229</v>
      </c>
      <c r="C147" s="206" t="s">
        <v>225</v>
      </c>
      <c r="D147" s="206"/>
      <c r="E147" s="217"/>
      <c r="F147" s="209">
        <f t="shared" si="13"/>
        <v>0</v>
      </c>
      <c r="G147" s="210">
        <f t="shared" si="12"/>
        <v>0</v>
      </c>
    </row>
    <row r="148" spans="1:7" ht="15">
      <c r="A148" s="212">
        <v>7080202</v>
      </c>
      <c r="B148" s="218" t="s">
        <v>230</v>
      </c>
      <c r="C148" s="206" t="s">
        <v>225</v>
      </c>
      <c r="D148" s="206"/>
      <c r="E148" s="217"/>
      <c r="F148" s="209">
        <f t="shared" si="13"/>
        <v>0</v>
      </c>
      <c r="G148" s="210">
        <f t="shared" si="12"/>
        <v>0</v>
      </c>
    </row>
    <row r="149" spans="1:7" ht="15">
      <c r="A149" s="212">
        <v>7080401</v>
      </c>
      <c r="B149" s="218" t="s">
        <v>231</v>
      </c>
      <c r="C149" s="206" t="s">
        <v>225</v>
      </c>
      <c r="D149" s="206"/>
      <c r="E149" s="217"/>
      <c r="F149" s="209">
        <f t="shared" si="13"/>
        <v>0</v>
      </c>
      <c r="G149" s="210">
        <f t="shared" si="12"/>
        <v>0</v>
      </c>
    </row>
    <row r="150" spans="1:7" ht="15">
      <c r="A150" s="212">
        <v>7080402</v>
      </c>
      <c r="B150" s="218" t="s">
        <v>232</v>
      </c>
      <c r="C150" s="206" t="s">
        <v>225</v>
      </c>
      <c r="D150" s="206"/>
      <c r="E150" s="217"/>
      <c r="F150" s="209">
        <f t="shared" si="13"/>
        <v>0</v>
      </c>
      <c r="G150" s="210">
        <f t="shared" si="12"/>
        <v>0</v>
      </c>
    </row>
    <row r="151" spans="1:7" ht="30">
      <c r="A151" s="212">
        <v>7080404</v>
      </c>
      <c r="B151" s="218" t="s">
        <v>233</v>
      </c>
      <c r="C151" s="206" t="s">
        <v>163</v>
      </c>
      <c r="D151" s="206"/>
      <c r="E151" s="217"/>
      <c r="F151" s="209">
        <f t="shared" si="13"/>
        <v>0</v>
      </c>
      <c r="G151" s="210">
        <f t="shared" si="12"/>
        <v>0</v>
      </c>
    </row>
    <row r="152" spans="1:7" ht="27.75" customHeight="1">
      <c r="A152" s="212">
        <v>7080406</v>
      </c>
      <c r="B152" s="218" t="s">
        <v>234</v>
      </c>
      <c r="C152" s="206" t="s">
        <v>163</v>
      </c>
      <c r="D152" s="206"/>
      <c r="E152" s="217"/>
      <c r="F152" s="209">
        <f t="shared" si="13"/>
        <v>0</v>
      </c>
      <c r="G152" s="210">
        <f t="shared" si="12"/>
        <v>0</v>
      </c>
    </row>
    <row r="153" spans="1:7" ht="15">
      <c r="A153" s="212">
        <v>7090005</v>
      </c>
      <c r="B153" s="218" t="s">
        <v>235</v>
      </c>
      <c r="C153" s="206" t="s">
        <v>225</v>
      </c>
      <c r="D153" s="206"/>
      <c r="E153" s="217"/>
      <c r="F153" s="209">
        <f t="shared" si="13"/>
        <v>0</v>
      </c>
      <c r="G153" s="210">
        <f t="shared" si="12"/>
        <v>0</v>
      </c>
    </row>
    <row r="154" spans="1:7" ht="15">
      <c r="A154" s="212">
        <v>7090010</v>
      </c>
      <c r="B154" s="218" t="s">
        <v>236</v>
      </c>
      <c r="C154" s="206" t="s">
        <v>225</v>
      </c>
      <c r="D154" s="206"/>
      <c r="E154" s="217"/>
      <c r="F154" s="209">
        <f t="shared" si="13"/>
        <v>0</v>
      </c>
      <c r="G154" s="210">
        <f t="shared" si="12"/>
        <v>0</v>
      </c>
    </row>
    <row r="155" spans="1:7" ht="15">
      <c r="A155" s="212">
        <v>7090012</v>
      </c>
      <c r="B155" s="218" t="s">
        <v>237</v>
      </c>
      <c r="C155" s="206" t="s">
        <v>225</v>
      </c>
      <c r="D155" s="206"/>
      <c r="E155" s="217"/>
      <c r="F155" s="209">
        <f t="shared" si="13"/>
        <v>0</v>
      </c>
      <c r="G155" s="210">
        <f t="shared" si="12"/>
        <v>0</v>
      </c>
    </row>
    <row r="156" spans="1:7" ht="15">
      <c r="A156" s="212">
        <v>9240210</v>
      </c>
      <c r="B156" s="218" t="s">
        <v>238</v>
      </c>
      <c r="C156" s="206" t="s">
        <v>225</v>
      </c>
      <c r="D156" s="206"/>
      <c r="E156" s="217"/>
      <c r="F156" s="209">
        <f t="shared" si="13"/>
        <v>0</v>
      </c>
      <c r="G156" s="210">
        <f t="shared" si="12"/>
        <v>0</v>
      </c>
    </row>
    <row r="157" spans="1:7" ht="15">
      <c r="A157" s="212">
        <v>9280034</v>
      </c>
      <c r="B157" s="218" t="s">
        <v>239</v>
      </c>
      <c r="C157" s="206" t="s">
        <v>161</v>
      </c>
      <c r="D157" s="206"/>
      <c r="E157" s="217"/>
      <c r="F157" s="209">
        <f t="shared" si="13"/>
        <v>0</v>
      </c>
      <c r="G157" s="210">
        <f t="shared" si="12"/>
        <v>0</v>
      </c>
    </row>
    <row r="158" spans="1:7" ht="15">
      <c r="A158" s="212">
        <v>9280036</v>
      </c>
      <c r="B158" s="218" t="s">
        <v>240</v>
      </c>
      <c r="C158" s="206" t="s">
        <v>163</v>
      </c>
      <c r="D158" s="206"/>
      <c r="E158" s="217"/>
      <c r="F158" s="209">
        <f t="shared" si="13"/>
        <v>0</v>
      </c>
      <c r="G158" s="210">
        <f t="shared" si="12"/>
        <v>0</v>
      </c>
    </row>
    <row r="159" spans="1:7" ht="15">
      <c r="A159" s="212">
        <v>9280037</v>
      </c>
      <c r="B159" s="218" t="s">
        <v>241</v>
      </c>
      <c r="C159" s="206" t="s">
        <v>163</v>
      </c>
      <c r="D159" s="206"/>
      <c r="E159" s="217"/>
      <c r="F159" s="209">
        <f t="shared" si="13"/>
        <v>0</v>
      </c>
      <c r="G159" s="210">
        <f t="shared" si="12"/>
        <v>0</v>
      </c>
    </row>
    <row r="160" spans="1:7" ht="15">
      <c r="A160" s="212"/>
      <c r="B160" s="207"/>
      <c r="C160" s="207"/>
      <c r="D160" s="206"/>
      <c r="E160" s="208"/>
      <c r="F160" s="209">
        <f t="shared" si="13"/>
        <v>0</v>
      </c>
      <c r="G160" s="210">
        <f t="shared" si="12"/>
        <v>0</v>
      </c>
    </row>
    <row r="161" spans="1:7" ht="15">
      <c r="A161" s="212"/>
      <c r="B161" s="207"/>
      <c r="C161" s="207"/>
      <c r="D161" s="206"/>
      <c r="E161" s="208"/>
      <c r="F161" s="209">
        <f t="shared" si="13"/>
        <v>0</v>
      </c>
      <c r="G161" s="210">
        <f t="shared" si="12"/>
        <v>0</v>
      </c>
    </row>
    <row r="162" spans="1:7" ht="15">
      <c r="A162" s="212"/>
      <c r="B162" s="207"/>
      <c r="C162" s="207"/>
      <c r="D162" s="206"/>
      <c r="E162" s="208"/>
      <c r="F162" s="209">
        <f t="shared" si="13"/>
        <v>0</v>
      </c>
      <c r="G162" s="210">
        <f t="shared" si="12"/>
        <v>0</v>
      </c>
    </row>
    <row r="163" spans="1:7" ht="15">
      <c r="A163" s="212"/>
      <c r="B163" s="207"/>
      <c r="C163" s="207"/>
      <c r="D163" s="206"/>
      <c r="E163" s="208"/>
      <c r="F163" s="209">
        <f t="shared" si="13"/>
        <v>0</v>
      </c>
      <c r="G163" s="210">
        <f t="shared" si="12"/>
        <v>0</v>
      </c>
    </row>
    <row r="164" spans="1:7" ht="15.75" thickBot="1">
      <c r="A164" s="403" t="s">
        <v>293</v>
      </c>
      <c r="B164" s="404"/>
      <c r="C164" s="404"/>
      <c r="D164" s="404"/>
      <c r="E164" s="405"/>
      <c r="F164" s="213">
        <f>SUM(F141:F163)</f>
        <v>0</v>
      </c>
      <c r="G164" s="211">
        <f t="shared" si="12"/>
        <v>0</v>
      </c>
    </row>
    <row r="165" spans="1:7" ht="15">
      <c r="A165" s="83"/>
      <c r="B165" s="83"/>
      <c r="C165" s="83"/>
      <c r="D165" s="83"/>
      <c r="E165" s="83"/>
      <c r="F165" s="167"/>
      <c r="G165" s="157"/>
    </row>
    <row r="166" spans="1:7" ht="15">
      <c r="A166" s="452" t="s">
        <v>294</v>
      </c>
      <c r="B166" s="452"/>
      <c r="C166" s="452"/>
      <c r="D166" s="452"/>
      <c r="E166" s="452"/>
      <c r="F166" s="220">
        <f>F164+F137+F123+F104+F84+F63+F38</f>
        <v>501790</v>
      </c>
      <c r="G166" s="219"/>
    </row>
    <row r="167" spans="1:7" ht="15.75" thickBot="1">
      <c r="A167" s="214"/>
      <c r="B167" s="214"/>
      <c r="C167" s="214"/>
      <c r="D167" s="214"/>
      <c r="E167" s="214"/>
      <c r="F167" s="215"/>
      <c r="G167" s="216"/>
    </row>
    <row r="168" spans="1:7" ht="15.75" thickBot="1">
      <c r="A168" s="184" t="s">
        <v>128</v>
      </c>
      <c r="B168" s="431" t="s">
        <v>242</v>
      </c>
      <c r="C168" s="431"/>
      <c r="D168" s="431"/>
      <c r="E168" s="431"/>
      <c r="F168" s="456"/>
      <c r="G168" s="89"/>
    </row>
    <row r="169" spans="1:7" ht="15">
      <c r="A169" s="236" t="s">
        <v>243</v>
      </c>
      <c r="B169" s="237" t="s">
        <v>244</v>
      </c>
      <c r="C169" s="237" t="s">
        <v>245</v>
      </c>
      <c r="D169" s="238">
        <v>0.3</v>
      </c>
      <c r="E169" s="237"/>
      <c r="F169" s="239">
        <f>F166*D169</f>
        <v>150537</v>
      </c>
      <c r="G169" s="90"/>
    </row>
    <row r="170" spans="1:7" ht="15">
      <c r="A170" s="230" t="s">
        <v>246</v>
      </c>
      <c r="B170" s="227" t="s">
        <v>247</v>
      </c>
      <c r="C170" s="227" t="s">
        <v>245</v>
      </c>
      <c r="D170" s="226"/>
      <c r="E170" s="227"/>
      <c r="F170" s="231">
        <f>D170*F166</f>
        <v>0</v>
      </c>
      <c r="G170" s="90"/>
    </row>
    <row r="171" spans="1:7" ht="15">
      <c r="A171" s="230" t="s">
        <v>248</v>
      </c>
      <c r="B171" s="227" t="s">
        <v>249</v>
      </c>
      <c r="C171" s="227" t="s">
        <v>245</v>
      </c>
      <c r="D171" s="228">
        <v>0.15</v>
      </c>
      <c r="E171" s="227"/>
      <c r="F171" s="231">
        <f>F166*D171</f>
        <v>75268.5</v>
      </c>
      <c r="G171" s="90"/>
    </row>
    <row r="172" spans="1:7" ht="15">
      <c r="A172" s="230" t="s">
        <v>250</v>
      </c>
      <c r="B172" s="227" t="s">
        <v>251</v>
      </c>
      <c r="C172" s="227" t="s">
        <v>245</v>
      </c>
      <c r="D172" s="228">
        <v>0.01</v>
      </c>
      <c r="E172" s="227"/>
      <c r="F172" s="231">
        <f>F166*D172</f>
        <v>5017.900000000001</v>
      </c>
      <c r="G172" s="90"/>
    </row>
    <row r="173" spans="1:7" ht="15">
      <c r="A173" s="230" t="s">
        <v>252</v>
      </c>
      <c r="B173" s="227" t="s">
        <v>253</v>
      </c>
      <c r="C173" s="227" t="s">
        <v>254</v>
      </c>
      <c r="D173" s="229">
        <v>0.015</v>
      </c>
      <c r="E173" s="227"/>
      <c r="F173" s="231">
        <f>F166*D173</f>
        <v>7526.849999999999</v>
      </c>
      <c r="G173" s="90"/>
    </row>
    <row r="174" spans="1:7" ht="15">
      <c r="A174" s="230" t="s">
        <v>255</v>
      </c>
      <c r="B174" s="227" t="s">
        <v>256</v>
      </c>
      <c r="C174" s="227" t="s">
        <v>245</v>
      </c>
      <c r="D174" s="229">
        <v>0.015</v>
      </c>
      <c r="E174" s="227"/>
      <c r="F174" s="231">
        <f>F166*D174</f>
        <v>7526.849999999999</v>
      </c>
      <c r="G174" s="90"/>
    </row>
    <row r="175" spans="1:7" ht="15">
      <c r="A175" s="230" t="s">
        <v>257</v>
      </c>
      <c r="B175" s="227" t="s">
        <v>258</v>
      </c>
      <c r="C175" s="227" t="s">
        <v>245</v>
      </c>
      <c r="D175" s="228">
        <v>0.1</v>
      </c>
      <c r="E175" s="227"/>
      <c r="F175" s="231">
        <f>F166*D175</f>
        <v>50179</v>
      </c>
      <c r="G175" s="90"/>
    </row>
    <row r="176" spans="1:7" ht="15">
      <c r="A176" s="230" t="s">
        <v>259</v>
      </c>
      <c r="B176" s="227" t="s">
        <v>260</v>
      </c>
      <c r="C176" s="227" t="s">
        <v>261</v>
      </c>
      <c r="D176" s="226"/>
      <c r="E176" s="227"/>
      <c r="F176" s="231">
        <f>F166*D176</f>
        <v>0</v>
      </c>
      <c r="G176" s="90"/>
    </row>
    <row r="177" spans="1:7" ht="16.5" customHeight="1">
      <c r="A177" s="230" t="s">
        <v>262</v>
      </c>
      <c r="B177" s="227" t="s">
        <v>284</v>
      </c>
      <c r="C177" s="227" t="s">
        <v>146</v>
      </c>
      <c r="D177" s="226"/>
      <c r="E177" s="227"/>
      <c r="F177" s="231">
        <f>F166*D177</f>
        <v>0</v>
      </c>
      <c r="G177" s="90"/>
    </row>
    <row r="178" spans="1:7" ht="15">
      <c r="A178" s="230" t="s">
        <v>263</v>
      </c>
      <c r="B178" s="227" t="s">
        <v>264</v>
      </c>
      <c r="C178" s="227" t="s">
        <v>146</v>
      </c>
      <c r="D178" s="226"/>
      <c r="E178" s="227"/>
      <c r="F178" s="231">
        <f>F166*D178</f>
        <v>0</v>
      </c>
      <c r="G178" s="90"/>
    </row>
    <row r="179" spans="1:7" ht="15">
      <c r="A179" s="230" t="s">
        <v>265</v>
      </c>
      <c r="B179" s="227" t="s">
        <v>266</v>
      </c>
      <c r="C179" s="227" t="s">
        <v>245</v>
      </c>
      <c r="D179" s="228">
        <v>0.15</v>
      </c>
      <c r="E179" s="227"/>
      <c r="F179" s="231">
        <f>F166*D179</f>
        <v>75268.5</v>
      </c>
      <c r="G179" s="90"/>
    </row>
    <row r="180" spans="1:7" ht="15">
      <c r="A180" s="230" t="s">
        <v>267</v>
      </c>
      <c r="B180" s="227" t="s">
        <v>268</v>
      </c>
      <c r="C180" s="227" t="s">
        <v>245</v>
      </c>
      <c r="D180" s="228">
        <v>0.05</v>
      </c>
      <c r="E180" s="227"/>
      <c r="F180" s="231">
        <f>F166*D180</f>
        <v>25089.5</v>
      </c>
      <c r="G180" s="90"/>
    </row>
    <row r="181" spans="1:7" ht="15.75" thickBot="1">
      <c r="A181" s="232" t="s">
        <v>269</v>
      </c>
      <c r="B181" s="233" t="s">
        <v>270</v>
      </c>
      <c r="C181" s="233" t="s">
        <v>254</v>
      </c>
      <c r="D181" s="234">
        <v>0.0015</v>
      </c>
      <c r="E181" s="233"/>
      <c r="F181" s="235">
        <f>F166*D181</f>
        <v>752.6850000000001</v>
      </c>
      <c r="G181" s="90"/>
    </row>
    <row r="182" spans="1:7" ht="15.75" thickBot="1">
      <c r="A182" s="439" t="s">
        <v>297</v>
      </c>
      <c r="B182" s="440"/>
      <c r="C182" s="440"/>
      <c r="D182" s="440"/>
      <c r="E182" s="441"/>
      <c r="F182" s="263">
        <f>SUM(F169:F181)</f>
        <v>397166.785</v>
      </c>
      <c r="G182" s="90"/>
    </row>
    <row r="183" spans="1:7" ht="29.25" customHeight="1" thickBot="1">
      <c r="A183" s="271"/>
      <c r="B183" s="271"/>
      <c r="C183" s="271"/>
      <c r="D183" s="271"/>
      <c r="E183" s="271"/>
      <c r="F183" s="272"/>
      <c r="G183" s="90"/>
    </row>
    <row r="184" spans="1:7" ht="18.75" customHeight="1" thickBot="1">
      <c r="A184" s="267"/>
      <c r="B184" s="419" t="s">
        <v>298</v>
      </c>
      <c r="C184" s="419"/>
      <c r="D184" s="419"/>
      <c r="E184" s="420"/>
      <c r="F184" s="270">
        <f>F166+F182</f>
        <v>898956.7849999999</v>
      </c>
      <c r="G184" s="90"/>
    </row>
    <row r="185" spans="1:7" ht="45" customHeight="1" thickBot="1">
      <c r="A185" s="299"/>
      <c r="B185" s="300"/>
      <c r="C185" s="300"/>
      <c r="D185" s="300"/>
      <c r="E185" s="300"/>
      <c r="F185" s="301"/>
      <c r="G185" s="90"/>
    </row>
    <row r="186" spans="1:7" ht="20.25" customHeight="1" thickBot="1">
      <c r="A186" s="267"/>
      <c r="B186" s="419" t="s">
        <v>313</v>
      </c>
      <c r="C186" s="419"/>
      <c r="D186" s="419"/>
      <c r="E186" s="420"/>
      <c r="F186" s="270">
        <f>F166+F182</f>
        <v>898956.7849999999</v>
      </c>
      <c r="G186" s="90"/>
    </row>
    <row r="187" spans="1:7" ht="15.75" thickBot="1">
      <c r="A187" s="273"/>
      <c r="B187" s="274"/>
      <c r="C187" s="274"/>
      <c r="D187" s="274"/>
      <c r="E187" s="274"/>
      <c r="F187" s="275"/>
      <c r="G187" s="90"/>
    </row>
    <row r="188" spans="1:7" ht="15.75" thickBot="1">
      <c r="A188" s="266" t="s">
        <v>128</v>
      </c>
      <c r="B188" s="422" t="s">
        <v>310</v>
      </c>
      <c r="C188" s="422"/>
      <c r="D188" s="422"/>
      <c r="E188" s="422"/>
      <c r="F188" s="423"/>
      <c r="G188" s="90"/>
    </row>
    <row r="189" spans="1:7" ht="39" customHeight="1">
      <c r="A189" s="240" t="s">
        <v>271</v>
      </c>
      <c r="B189" s="268" t="s">
        <v>272</v>
      </c>
      <c r="C189" s="444" t="s">
        <v>245</v>
      </c>
      <c r="D189" s="444"/>
      <c r="E189" s="241">
        <v>0</v>
      </c>
      <c r="F189" s="296">
        <f>E189*F186</f>
        <v>0</v>
      </c>
      <c r="G189" s="295" t="s">
        <v>273</v>
      </c>
    </row>
    <row r="190" spans="1:7" ht="15.75" thickBot="1">
      <c r="A190" s="242" t="s">
        <v>274</v>
      </c>
      <c r="B190" s="269" t="s">
        <v>275</v>
      </c>
      <c r="C190" s="445" t="s">
        <v>245</v>
      </c>
      <c r="D190" s="445"/>
      <c r="E190" s="243">
        <v>0.107</v>
      </c>
      <c r="F190" s="244">
        <f>E190*F186</f>
        <v>96188.375995</v>
      </c>
      <c r="G190" s="90"/>
    </row>
    <row r="191" spans="1:7" ht="15">
      <c r="A191" s="222"/>
      <c r="B191" s="223"/>
      <c r="C191" s="223"/>
      <c r="D191" s="223"/>
      <c r="E191" s="224"/>
      <c r="F191" s="225"/>
      <c r="G191" s="90"/>
    </row>
    <row r="192" spans="1:7" ht="15.75" thickBot="1">
      <c r="A192" s="446" t="s">
        <v>311</v>
      </c>
      <c r="B192" s="446"/>
      <c r="C192" s="446"/>
      <c r="D192" s="446"/>
      <c r="E192" s="446"/>
      <c r="F192" s="446"/>
      <c r="G192" s="89"/>
    </row>
    <row r="193" spans="1:7" ht="15.75" thickBot="1">
      <c r="A193" s="421" t="s">
        <v>295</v>
      </c>
      <c r="B193" s="421"/>
      <c r="C193" s="421"/>
      <c r="D193" s="421"/>
      <c r="E193" s="421"/>
      <c r="F193" s="297">
        <f>F186+F190+F189</f>
        <v>995145.1609949999</v>
      </c>
      <c r="G193" s="90"/>
    </row>
    <row r="194" spans="1:7" ht="15.75" thickBot="1">
      <c r="A194" s="160"/>
      <c r="B194" s="89"/>
      <c r="C194" s="89"/>
      <c r="D194" s="160"/>
      <c r="E194" s="89"/>
      <c r="F194" s="89"/>
      <c r="G194" s="89"/>
    </row>
    <row r="195" spans="1:7" ht="15" customHeight="1" thickBot="1">
      <c r="A195" s="438" t="s">
        <v>312</v>
      </c>
      <c r="B195" s="438"/>
      <c r="C195" s="438"/>
      <c r="D195" s="438"/>
      <c r="E195" s="438"/>
      <c r="F195" s="278">
        <f>F193*6%</f>
        <v>59708.70965969999</v>
      </c>
      <c r="G195" s="277"/>
    </row>
    <row r="196" spans="1:7" ht="15.75" thickBot="1">
      <c r="A196" s="161"/>
      <c r="B196" s="158"/>
      <c r="C196" s="158"/>
      <c r="D196" s="161"/>
      <c r="E196" s="158"/>
      <c r="F196" s="89"/>
      <c r="G196" s="89"/>
    </row>
    <row r="197" spans="1:7" ht="15" customHeight="1" thickBot="1">
      <c r="A197" s="438" t="s">
        <v>296</v>
      </c>
      <c r="B197" s="438"/>
      <c r="C197" s="438"/>
      <c r="D197" s="438"/>
      <c r="E197" s="438"/>
      <c r="F197" s="302">
        <f>F193+F195</f>
        <v>1054853.8706546999</v>
      </c>
      <c r="G197" s="89"/>
    </row>
    <row r="198" spans="1:7" ht="15.75" thickBot="1">
      <c r="A198" s="161"/>
      <c r="B198" s="158"/>
      <c r="C198" s="158"/>
      <c r="D198" s="161"/>
      <c r="E198" s="89"/>
      <c r="F198" s="89"/>
      <c r="G198" s="89"/>
    </row>
    <row r="199" spans="1:7" ht="15.75" thickBot="1">
      <c r="A199" s="161"/>
      <c r="B199" s="158"/>
      <c r="C199" s="435" t="s">
        <v>276</v>
      </c>
      <c r="D199" s="436"/>
      <c r="E199" s="436"/>
      <c r="F199" s="436"/>
      <c r="G199" s="437"/>
    </row>
    <row r="200" spans="1:7" ht="30.75" thickBot="1">
      <c r="A200" s="160"/>
      <c r="B200" s="89"/>
      <c r="C200" s="279" t="s">
        <v>277</v>
      </c>
      <c r="D200" s="280">
        <v>0.06</v>
      </c>
      <c r="E200" s="281"/>
      <c r="F200" s="281"/>
      <c r="G200" s="282"/>
    </row>
    <row r="201" spans="1:7" ht="15">
      <c r="A201" s="160"/>
      <c r="B201" s="89"/>
      <c r="C201" s="283"/>
      <c r="D201" s="284"/>
      <c r="E201" s="285"/>
      <c r="F201" s="285"/>
      <c r="G201" s="286"/>
    </row>
    <row r="202" spans="1:7" ht="45">
      <c r="A202" s="160"/>
      <c r="B202" s="89"/>
      <c r="C202" s="287" t="s">
        <v>278</v>
      </c>
      <c r="D202" s="245" t="s">
        <v>279</v>
      </c>
      <c r="E202" s="245" t="s">
        <v>280</v>
      </c>
      <c r="F202" s="245" t="s">
        <v>281</v>
      </c>
      <c r="G202" s="288" t="s">
        <v>282</v>
      </c>
    </row>
    <row r="203" spans="1:7" ht="15">
      <c r="A203" s="160"/>
      <c r="B203" s="89"/>
      <c r="C203" s="289"/>
      <c r="D203" s="246"/>
      <c r="E203" s="246"/>
      <c r="F203" s="246"/>
      <c r="G203" s="290"/>
    </row>
    <row r="204" spans="1:7" ht="15">
      <c r="A204" s="160"/>
      <c r="B204" s="89"/>
      <c r="C204" s="291">
        <v>1</v>
      </c>
      <c r="D204" s="247">
        <f>C204*$F$193</f>
        <v>995145.1609949999</v>
      </c>
      <c r="E204" s="298">
        <f>C204*$F$195</f>
        <v>59708.70965969999</v>
      </c>
      <c r="F204" s="247">
        <f aca="true" t="shared" si="14" ref="F204:F212">C204*$F$197</f>
        <v>1054853.8706546999</v>
      </c>
      <c r="G204" s="290">
        <v>2024</v>
      </c>
    </row>
    <row r="205" spans="1:7" ht="15">
      <c r="A205" s="160"/>
      <c r="B205" s="89"/>
      <c r="C205" s="291">
        <v>1.06</v>
      </c>
      <c r="D205" s="247">
        <f aca="true" t="shared" si="15" ref="D205:D212">C205*$F$193</f>
        <v>1054853.8706546999</v>
      </c>
      <c r="E205" s="247">
        <f aca="true" t="shared" si="16" ref="E205:E212">C205*$F$195</f>
        <v>63291.23223928199</v>
      </c>
      <c r="F205" s="247">
        <f t="shared" si="14"/>
        <v>1118145.1028939818</v>
      </c>
      <c r="G205" s="290">
        <v>2025</v>
      </c>
    </row>
    <row r="206" spans="1:7" ht="15">
      <c r="A206" s="160"/>
      <c r="B206" s="89"/>
      <c r="C206" s="291">
        <v>1.12</v>
      </c>
      <c r="D206" s="247">
        <f t="shared" si="15"/>
        <v>1114562.5803144</v>
      </c>
      <c r="E206" s="247">
        <f t="shared" si="16"/>
        <v>66873.75481886399</v>
      </c>
      <c r="F206" s="247">
        <f t="shared" si="14"/>
        <v>1181436.3351332638</v>
      </c>
      <c r="G206" s="290">
        <v>2026</v>
      </c>
    </row>
    <row r="207" spans="1:7" ht="15">
      <c r="A207" s="160"/>
      <c r="B207" s="89"/>
      <c r="C207" s="291">
        <v>1.19</v>
      </c>
      <c r="D207" s="247">
        <f t="shared" si="15"/>
        <v>1184222.7415840498</v>
      </c>
      <c r="E207" s="247">
        <f t="shared" si="16"/>
        <v>71053.36449504299</v>
      </c>
      <c r="F207" s="247">
        <f t="shared" si="14"/>
        <v>1255276.1060790927</v>
      </c>
      <c r="G207" s="290">
        <v>2027</v>
      </c>
    </row>
    <row r="208" spans="1:7" ht="15">
      <c r="A208" s="160"/>
      <c r="B208" s="89"/>
      <c r="C208" s="291">
        <v>1.26</v>
      </c>
      <c r="D208" s="247">
        <f t="shared" si="15"/>
        <v>1253882.9028536999</v>
      </c>
      <c r="E208" s="247">
        <f t="shared" si="16"/>
        <v>75232.97417122198</v>
      </c>
      <c r="F208" s="247">
        <f t="shared" si="14"/>
        <v>1329115.8770249218</v>
      </c>
      <c r="G208" s="290">
        <v>2028</v>
      </c>
    </row>
    <row r="209" spans="1:7" ht="15">
      <c r="A209" s="160"/>
      <c r="B209" s="89"/>
      <c r="C209" s="291">
        <v>1.34</v>
      </c>
      <c r="D209" s="247">
        <f t="shared" si="15"/>
        <v>1333494.5157333</v>
      </c>
      <c r="E209" s="247">
        <f t="shared" si="16"/>
        <v>80009.67094399799</v>
      </c>
      <c r="F209" s="247">
        <f t="shared" si="14"/>
        <v>1413504.1866772978</v>
      </c>
      <c r="G209" s="290">
        <v>2029</v>
      </c>
    </row>
    <row r="210" spans="1:7" ht="15">
      <c r="A210" s="160"/>
      <c r="B210" s="89"/>
      <c r="C210" s="291">
        <v>1.42</v>
      </c>
      <c r="D210" s="247">
        <f t="shared" si="15"/>
        <v>1413106.1286129</v>
      </c>
      <c r="E210" s="247">
        <f t="shared" si="16"/>
        <v>84786.36771677398</v>
      </c>
      <c r="F210" s="247">
        <f t="shared" si="14"/>
        <v>1497892.4963296738</v>
      </c>
      <c r="G210" s="290">
        <v>2030</v>
      </c>
    </row>
    <row r="211" spans="1:7" ht="15">
      <c r="A211" s="160"/>
      <c r="B211" s="89"/>
      <c r="C211" s="291">
        <v>1.5</v>
      </c>
      <c r="D211" s="247">
        <f t="shared" si="15"/>
        <v>1492717.7414924998</v>
      </c>
      <c r="E211" s="247">
        <f t="shared" si="16"/>
        <v>89563.06448954999</v>
      </c>
      <c r="F211" s="247">
        <f t="shared" si="14"/>
        <v>1582280.8059820498</v>
      </c>
      <c r="G211" s="290">
        <v>2031</v>
      </c>
    </row>
    <row r="212" spans="1:7" ht="15.75" thickBot="1">
      <c r="A212" s="160"/>
      <c r="B212" s="89"/>
      <c r="C212" s="292">
        <v>1.59</v>
      </c>
      <c r="D212" s="293">
        <f t="shared" si="15"/>
        <v>1582280.80598205</v>
      </c>
      <c r="E212" s="293">
        <f t="shared" si="16"/>
        <v>94936.84835892299</v>
      </c>
      <c r="F212" s="293">
        <f t="shared" si="14"/>
        <v>1677217.654340973</v>
      </c>
      <c r="G212" s="294">
        <v>2032</v>
      </c>
    </row>
    <row r="213" spans="1:7" ht="15">
      <c r="A213" s="160"/>
      <c r="B213" s="89"/>
      <c r="C213" s="160"/>
      <c r="D213" s="160"/>
      <c r="E213" s="160"/>
      <c r="F213" s="160"/>
      <c r="G213" s="160"/>
    </row>
    <row r="214" spans="1:7" ht="12.75">
      <c r="A214" s="162"/>
      <c r="B214" s="163"/>
      <c r="C214" s="163"/>
      <c r="D214" s="162"/>
      <c r="E214" s="163"/>
      <c r="F214" s="163"/>
      <c r="G214" s="163"/>
    </row>
  </sheetData>
  <sheetProtection/>
  <mergeCells count="38">
    <mergeCell ref="C190:D190"/>
    <mergeCell ref="A192:F192"/>
    <mergeCell ref="B11:G11"/>
    <mergeCell ref="D10:G10"/>
    <mergeCell ref="A38:E38"/>
    <mergeCell ref="A40:G40"/>
    <mergeCell ref="A166:E166"/>
    <mergeCell ref="A86:G86"/>
    <mergeCell ref="B168:F168"/>
    <mergeCell ref="A106:G106"/>
    <mergeCell ref="A2:G2"/>
    <mergeCell ref="B5:G5"/>
    <mergeCell ref="C199:G199"/>
    <mergeCell ref="A195:E195"/>
    <mergeCell ref="A197:E197"/>
    <mergeCell ref="A182:E182"/>
    <mergeCell ref="A104:E104"/>
    <mergeCell ref="A123:E123"/>
    <mergeCell ref="A137:E137"/>
    <mergeCell ref="C189:D189"/>
    <mergeCell ref="B184:E184"/>
    <mergeCell ref="A193:E193"/>
    <mergeCell ref="B188:F188"/>
    <mergeCell ref="B186:E186"/>
    <mergeCell ref="A1:G1"/>
    <mergeCell ref="B4:G4"/>
    <mergeCell ref="B6:G6"/>
    <mergeCell ref="A12:G12"/>
    <mergeCell ref="B7:G7"/>
    <mergeCell ref="A125:G125"/>
    <mergeCell ref="A139:G139"/>
    <mergeCell ref="A164:E164"/>
    <mergeCell ref="B8:G8"/>
    <mergeCell ref="D3:G3"/>
    <mergeCell ref="B9:G9"/>
    <mergeCell ref="A63:E63"/>
    <mergeCell ref="A84:E84"/>
    <mergeCell ref="A65:G65"/>
  </mergeCells>
  <printOptions/>
  <pageMargins left="0.7" right="0.7" top="0.6746527777777778" bottom="0.6397569444444444" header="0.3" footer="0.3"/>
  <pageSetup fitToHeight="0" fitToWidth="1" horizontalDpi="600" verticalDpi="600" orientation="portrait" scale="66" r:id="rId1"/>
  <headerFooter>
    <oddFooter>&amp;RRev 3/1/24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 Online,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Jennifer Catapano T</cp:lastModifiedBy>
  <cp:lastPrinted>2024-02-29T21:08:21Z</cp:lastPrinted>
  <dcterms:created xsi:type="dcterms:W3CDTF">2006-03-05T16:08:03Z</dcterms:created>
  <dcterms:modified xsi:type="dcterms:W3CDTF">2024-04-11T13:57:39Z</dcterms:modified>
  <cp:category/>
  <cp:version/>
  <cp:contentType/>
  <cp:contentStatus/>
</cp:coreProperties>
</file>